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bin" ContentType="application/vnd.openxmlformats-officedocument.spreadsheetml.printerSettings"/>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drawings/drawing5.xml" ContentType="application/vnd.openxmlformats-officedocument.drawing+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5400" firstSheet="35" activeTab="35"/>
  </bookViews>
  <sheets>
    <sheet name="2001 Graph" sheetId="1" r:id="rId1"/>
    <sheet name="2002 Graph" sheetId="2" r:id="rId2"/>
    <sheet name="2003 Graph" sheetId="3" r:id="rId3"/>
    <sheet name="2004 Graph" sheetId="4" r:id="rId4"/>
    <sheet name="2001 First Quarter" sheetId="5" r:id="rId5"/>
    <sheet name="2001 Second Quarter" sheetId="6" r:id="rId6"/>
    <sheet name="2001 Third Quarter" sheetId="7" r:id="rId7"/>
    <sheet name="2001 Fourth Quarter" sheetId="8" r:id="rId8"/>
    <sheet name="Vessels Reported 2001" sheetId="9" r:id="rId9"/>
    <sheet name="2001 Year Comparisons" sheetId="10" r:id="rId10"/>
    <sheet name="2002 First Quarter" sheetId="11" r:id="rId11"/>
    <sheet name="2002 Second Quarter" sheetId="12" r:id="rId12"/>
    <sheet name="2002 Third Quarter" sheetId="13" r:id="rId13"/>
    <sheet name="2002 Fourth Quarter" sheetId="14" r:id="rId14"/>
    <sheet name="2002 Year Comparisons" sheetId="15" r:id="rId15"/>
    <sheet name="Vessels Reported 2002" sheetId="16" r:id="rId16"/>
    <sheet name="2003 First Quarter" sheetId="17" r:id="rId17"/>
    <sheet name="2003 Second Quarter" sheetId="18" r:id="rId18"/>
    <sheet name="2003 Third Quarter" sheetId="19" r:id="rId19"/>
    <sheet name="2003 Fourth Quarter" sheetId="20" r:id="rId20"/>
    <sheet name="2003 Year Comparisons" sheetId="21" r:id="rId21"/>
    <sheet name="Vessels Reported 2003" sheetId="22" r:id="rId22"/>
    <sheet name="2004 First Quarter" sheetId="23" r:id="rId23"/>
    <sheet name="2004 Second Quarter" sheetId="24" r:id="rId24"/>
    <sheet name="2004 Third Quarter" sheetId="25" r:id="rId25"/>
    <sheet name="2004 Fourth Quarter" sheetId="26" r:id="rId26"/>
    <sheet name="2004 Year Comparisons" sheetId="27" r:id="rId27"/>
    <sheet name="Vessels Reported 2004" sheetId="28" r:id="rId28"/>
    <sheet name="2005 First Quarter" sheetId="29" r:id="rId29"/>
    <sheet name="2005 Second Quarter" sheetId="30" r:id="rId30"/>
    <sheet name="2005 Third Quarter" sheetId="31" r:id="rId31"/>
    <sheet name="2005 Fourth Quarter" sheetId="32" r:id="rId32"/>
    <sheet name="2005 Year Comparisons" sheetId="33" r:id="rId33"/>
    <sheet name="Vessels Reported 2005" sheetId="34" r:id="rId34"/>
    <sheet name="2005 Graph" sheetId="35" r:id="rId35"/>
    <sheet name="2006 First Quarter" sheetId="36" r:id="rId36"/>
    <sheet name="2006 Second Quarter" sheetId="37" r:id="rId37"/>
    <sheet name="2006 Third Quarter" sheetId="38" r:id="rId38"/>
    <sheet name="2006 Fourth Quarter" sheetId="39" r:id="rId39"/>
    <sheet name="2006 Year Comparisons" sheetId="40" r:id="rId40"/>
    <sheet name="Vessels Reported 2006" sheetId="41" r:id="rId41"/>
    <sheet name="2006 Graph" sheetId="42" r:id="rId42"/>
  </sheets>
  <definedNames>
    <definedName name="_xlnm.Print_Area" localSheetId="9">'2001 Year Comparisons'!$A$1:$K$30</definedName>
    <definedName name="_xlnm.Print_Area" localSheetId="14">'2002 Year Comparisons'!$A$1:$K$30</definedName>
    <definedName name="_xlnm.Print_Area" localSheetId="20">'2003 Year Comparisons'!$A$1:$K$30</definedName>
    <definedName name="_xlnm.Print_Area" localSheetId="26">'2004 Year Comparisons'!$A$1:$K$30</definedName>
    <definedName name="_xlnm.Print_Area" localSheetId="32">'2005 Year Comparisons'!$A$1:$K$30</definedName>
    <definedName name="_xlnm.Print_Area" localSheetId="39">'2006 Year Comparisons'!$A$1:$K$30</definedName>
  </definedNames>
  <calcPr fullCalcOnLoad="1"/>
</workbook>
</file>

<file path=xl/sharedStrings.xml><?xml version="1.0" encoding="utf-8"?>
<sst xmlns="http://schemas.openxmlformats.org/spreadsheetml/2006/main" count="2333" uniqueCount="245">
  <si>
    <t>11 Nov 04 the ships power to some of the Galley area was down due to a blown breaker. The cook was removing bread from the mixer when the power was restored. She says she did not know the power was off. The mixer came on and hit her hand. No broken skin,some swellin and bruising. Applied ice to area and crewmember returned to work. Chief mate discussed importance of Securing equiptment when power goes off with Cook and Steward.</t>
  </si>
  <si>
    <t>19 Dec 2004 The 2nd Engineer was in the lounge watching TV and the Steward was Vacuuming the carpet. The steward removed the plug from the bulkhead by pulling it from the other side of the room. The plug sprang out of the bulkhead and hit the 2nd Engineer on the left side of the head close to the Eye breaking the skin. Medical Officer treated with steri strips, Motrin and rest. The Steward was counseled by the Chief mate on proper method of removing plug from socket.</t>
  </si>
  <si>
    <t>UNOLS Safety Reports 2005 (Fourth Quarter)</t>
  </si>
  <si>
    <t>UNOLS Safety Reports 2005 (Third Quarter)</t>
  </si>
  <si>
    <t>UNOLS Safety Reports 2005 (Second Quarter)</t>
  </si>
  <si>
    <t>UNOLS Safety Reports 2005 (First Quarter)</t>
  </si>
  <si>
    <t>2005 First Quarter</t>
  </si>
  <si>
    <t>2005 Second Quarter</t>
  </si>
  <si>
    <t>2005 Third Quarter</t>
  </si>
  <si>
    <t>2005 Fourth Quarter</t>
  </si>
  <si>
    <t>2005 Totals</t>
  </si>
  <si>
    <t>http://www.unols.org/committees/rvoc/rvoc_only/safetyrept.asp</t>
  </si>
  <si>
    <t>2005 RVOC Safety Statistic Reports Received</t>
  </si>
  <si>
    <t>Two accidents occurred towards the end of the last quarter and it was not until the ship returned in this quarter that the lost time was realized. Accidents involving our bosun and our steward resulted in 23 days and 57 days respecively of lost time. This time is shown in the lost time count but the actual accident is not counted in the # of accidents.</t>
  </si>
  <si>
    <t>Atlantis- While pulling in a line to shift the vessel an AB got a large fish hook stuck into his hand. The fish hook was tangled with the line and went through the seaman's glove. The seaman was sent to a local clinic to have the Barb removed and get a tetanus shot and returned to work. No lost work days.</t>
  </si>
  <si>
    <t>2004 Fourth Quarter</t>
  </si>
  <si>
    <t>2004 Totals</t>
  </si>
  <si>
    <t>2004-1st</t>
  </si>
  <si>
    <t>2004-2nd</t>
  </si>
  <si>
    <t>2004-3rd</t>
  </si>
  <si>
    <t>2004-4th</t>
  </si>
  <si>
    <t>2004 RVOC Safety Statistic Reports Received</t>
  </si>
  <si>
    <t>2004 First Quarter</t>
  </si>
  <si>
    <t>R/V Thomas G. Thompson:  one engine-room wiper reported that he had bumped his head on a pipe.  Examined by Captain, then by doctor at Guam who certified him fit to fly home (it was the end of his tour of duty.)  No further action/no time lost.</t>
  </si>
  <si>
    <t>1 accident report submitted for crew person who was experiencing tendonitis type pains, possibly from repetative stress on the arms.  Problem started when crew person came back from vacation, and grew worse.  Treated by cortisone shot by shore physician and rest.</t>
  </si>
  <si>
    <t>#1. An ordinary seaman got a foriegn Body (metal Chip) in Left Eye while aboard the Atlantis. Foreign body did not wash out and eye had to be patched and medicated until next port stop on 30 April. Was seen by an opthamologist and the foreign body was removed surgically. Crew member worked on light duty until this ship returned to port. No lost days at sea, seaman returned home to recouperate.</t>
  </si>
  <si>
    <t>Near-miss/Near-accident--Clifford A. Barnes: The ship was recovering a large submersible pump sampling system with the crane. Its weight was about 1600 lbs (within the limits of the gear.) As it was being set on deck, the winch slipped, tipping it toward the after deck railing. The Chief Scientist, seeing this weight coming his way, nimbly jumped clear over the rail (and into the water) out of its way. The vessel was moored to a buoy in calm, shallow water and the Chf. Sci. was recovered on board immediately with only wet clothes and no injuries. We are studying the winch to learn why it slipped and we'll revise operations to prevent this from happening again.</t>
  </si>
  <si>
    <t>Note: Accident reported is for a science party member who strained his back. It was an jury to a past recurring back problem. Occurred when he bent to pick up a wire weighing 3 - 7 lbs.</t>
  </si>
  <si>
    <t>Knorr:  
1) While in port in Port O' Spain, Trinidad an AB from Knorr, while off the ship, fell down a flight of cement steps sustaining a head injury.  The crew member returned to the ship after the incident.  He later experienced dizziness, vomiting and nausea and was taken to the local clinic. The crewmember was admitted with a diagnosis of head injury/concussion.  The crew member remained hospitalized for 3 days and was cleared to fly home.  The crew member continues on P&amp;I and continues to experience migraine headache and follow up medical appointments.  The ship sailed short one crewmember, there was no delay in sailing and the COI was covered.  This P&amp;I case is expected to exceed the $10,000 threshold and is being tracked by our insurance provider.
2) While the Knorr was at sea in rough weather a Casual Wiper was thrown forward in his cabin smashing his left foot.  He had evidence of a Broken Toe.  The wiper continued to carry out his duties for several days favoring his left foot.  After about 10 days the crewmember started to develop pain and swelling to his knee secondary to original injury.  When the ship arrived to its home port, the crewmember was evaluated by a physician and an initial diagnosis was "Rule out ligament tear" to left knee.  The crewmember was discharged from the ship and further evaluations done.  The end result was Bursitis left knee and a broken left large toe.  No surgery is indicated; however recovery with crutches and medication is expected to take 4 to 6 weeks.  This case is not expected to exceed the $10,000 deductible but is being tracked by the insurance provider.</t>
  </si>
  <si>
    <t>Thompson:  During preparation for INSURV, one temporary oiler strained his wrist.  He was put on light duty and finished out his time of service.  No time lost.</t>
  </si>
  <si>
    <t>UNOLS Safety Reports 2004 (First Quarter)</t>
  </si>
  <si>
    <t>UNOLS Safety Reports 2004 (Second Quarter)</t>
  </si>
  <si>
    <t>UNOLS Safety Reports 2004 (Fourth Quarter)</t>
  </si>
  <si>
    <t>UNOLS Safety Reports 2004 (Third Quarter)</t>
  </si>
  <si>
    <t>2004 Second Quarter</t>
  </si>
  <si>
    <t>2004 Third Quarter</t>
  </si>
  <si>
    <t>Marine Technician hurt back swinging CTD into position on deck. No major impact on science operations.  No long-term injury sustained.</t>
  </si>
  <si>
    <t>Sept 26th:  Marine Technician tore ligament on right bicep attempting to restrain swinging corer suspended in A-frame.  Cruise (Boyd) was 
able to be completed by calling on science party to assist on deck - no overall impact on cruise. 
Technician placed on "light duty" ashore for next 30 days - at ~50% effort this equates to approximately 15 days of lost time.</t>
  </si>
  <si>
    <t>Accident #1 - Cook cut finger with galley knife, essentially no time lost</t>
  </si>
  <si>
    <t>Accident #2 - Ordinary Seaman gets a foreign object in his eye while chipping on deck.  He washes it out, but still has some eye irritation.  A week later he develops a sty and is sent ashore for treatment</t>
  </si>
  <si>
    <t>Atlantis:  While in Port in Panama on the Atlantis, the 3rd Engineer was working with a T wrench that snapped back striking him in the right foot.  At first there was minimal pain and tenderness however the condition worsened and the crew member was taken to the clinic for an n x-ray.  He was found not fit for duty due to a sprained foot and sent home.  The electrician who had a 2nd Engineer License fleeted to the 3rd engineer position and the crewmember was sent home for recovery. The ship was not delayed in sailing. This case is not expected to exceed the $10,000 deductible but is being tracked by the insurance provider</t>
  </si>
  <si>
    <t>While at sea under rough conditions the mess attendant was moving stores when the ship took a roll.  The crewmeber fell forward while still holding a large bag of flower.  She struck her head on the bulkhead.  She obtained a deep lacertion to her scalp requiring internal and external sutures and transfer Ashore.</t>
  </si>
  <si>
    <t>While in Brazil, A crewmember return to the ship during a rainstorm.  He was completely soaked and his shoes were filled with
water and slippery.  He attempted to go down the ladder from the 01 deck to the Maine deck when his feet slipped out from underneath him.  He
landed on his right side and slid down the entire ladder on his buttocks.  The Crew member sustained a large contusion to his right
lateral thigh and buttocks and a sprain to the right ankle. The crewmember was able to stand watches however he refrained from any
overtime.</t>
  </si>
  <si>
    <t>A Crew member moving empty holding tank through passageway.  The crewmember over extended while steping up and strained  his lower back.  The ship was in port and the Crew member was not fit for duty and tranfered ashore prior to the vessel sailing.</t>
  </si>
  <si>
    <t>R/V Atlantis:  After working on heavy equipment the 1 Assistant Engineer reported discomfort in his abdominal/groin area. Upon examination after departing the vessel it was determined that the crew member had an inguinal hernia.</t>
  </si>
  <si>
    <t>R/V Roger Revelle - The Captain of R/V Roger Revelle submitted a Worker's Comp claim form on September 26, 2003 for back injury that occurred in May while onboard.  This injury was not reported in the 2nd quarter report.  To date, no lost time aboard ship.</t>
  </si>
  <si>
    <t>R/V Clifford A. Barnes.  Cremember dropped an anchor on his foot while moving it.  Medical treatment required.  Two days of his time lost.  Ship operations not impacted.</t>
  </si>
  <si>
    <t>R/V Thomas G. Thompson.  The word "Accident" does not apply.  A scientist developed an eye problem resulting in ship breaking off station and transiting to Honolulu to get medical care.  Approx. six science days lost with two-way transit.</t>
  </si>
  <si>
    <t>Vessel's cook was carrying dishes.  Ship rolled and she fell against stainless steel counter.  Dishes broke and she received deep laceration 
in her right palm.  Vessel diverted to Nome for stitching on advise from MAS.  Stiching was performed and cook returned to full duty.  Approx. 18 hours of science time was lost but all cruise objectives were fufilled and all planned collection stations were sampled.</t>
  </si>
  <si>
    <t>Crew member fell out of Rack after liberty.  8 Stiches in mouth Positive for Alcohol/drugs…Crewmembers employment terminated.  Coast Guard notified.</t>
  </si>
  <si>
    <t>Crew member strained Shoulder while at sea moving a washing machine he had been working on.  Bed rest and Motrin until seen by Doctor.  Returned to duty prior to seeing doctor.  Tore ligaments in shoulder.</t>
  </si>
  <si>
    <t>Chief Mate was operating ship's utility boat.  When coming alongside in moderate seas, he lost his balance and fell backward (the boat was
pitching) - hitting his back on the transom of the boat.  No time was lost, and there appears to be no long term injury.  There is a safety
concern.
Recommendation:  The utility boat is one of the new SAFEBOATS purchased recently by NSF through group purchase.  It is an excellent boat.  There are hand rails on the port and starboard sides/aft, but no rail or safety line athwartships to prevent someone falling down and/or overboard.  Since the vessel is all aluminum, we intend to weld padeyes port and starboard on the existing rails so a safety line or bar can be installed.</t>
  </si>
  <si>
    <t>Thompson:  Seaman injured knee.  Off duty for 9 days to rest twisted knee.</t>
  </si>
  <si>
    <t>2003-1st</t>
  </si>
  <si>
    <t>2003-2nd</t>
  </si>
  <si>
    <t>2003-3rd</t>
  </si>
  <si>
    <t>2003-4th</t>
  </si>
  <si>
    <t>2003 RVOC Safety Statistic Reports Received</t>
  </si>
  <si>
    <t>2003 First Quarter</t>
  </si>
  <si>
    <t>2003 Second Quarter</t>
  </si>
  <si>
    <t>2003 Third Quarter</t>
  </si>
  <si>
    <t>2003 Fourth Quarter</t>
  </si>
  <si>
    <t>2003 Totals</t>
  </si>
  <si>
    <t>UNOLS Safety Reports 2003 (Fourth Quarter)</t>
  </si>
  <si>
    <t>UNOLS Safety Reports 2003 (Third Quarter)</t>
  </si>
  <si>
    <t>UNOLS Safety Reports 2003 (Second Quarter)</t>
  </si>
  <si>
    <t>UNOLS Safety Reports 2003 (First Quarter)</t>
  </si>
  <si>
    <t>2002 RVOC Safety Statistic Reports Received</t>
  </si>
  <si>
    <t xml:space="preserve">(Number of injuries and illnesses X 200,000)/Employee hours worked = Incidence Rate </t>
  </si>
  <si>
    <t>Note: The 200,000 in the formula represents the equivalent of 100 employees working 40 hours per week for 50 weeks per year, and provides the standard base for incidence rates.</t>
  </si>
  <si>
    <t>Avg.</t>
  </si>
  <si>
    <t>Lay Up</t>
  </si>
  <si>
    <t>Removed from Fleet</t>
  </si>
  <si>
    <t>Removed from fleet</t>
  </si>
  <si>
    <t>Laurentian (thru 6/30 only)</t>
  </si>
  <si>
    <t>First Quarter</t>
  </si>
  <si>
    <t>Second Quarter</t>
  </si>
  <si>
    <t>Third Quarter</t>
  </si>
  <si>
    <t>Fourth Quarter</t>
  </si>
  <si>
    <t>Year Total</t>
  </si>
  <si>
    <t>BLS Average</t>
  </si>
  <si>
    <t>Bureau of Labor Statistics Search ID</t>
  </si>
  <si>
    <t xml:space="preserve">SHU40440012  </t>
  </si>
  <si>
    <t xml:space="preserve">SHU40440015    </t>
  </si>
  <si>
    <t xml:space="preserve">Original Data Value </t>
  </si>
  <si>
    <t>Series Id:  SHU40440012</t>
  </si>
  <si>
    <t>Data Type:  Rate of injury cases per 100 full-time workers</t>
  </si>
  <si>
    <t>Case Type:  Lost workday cases</t>
  </si>
  <si>
    <t>Division:   Transportation and public utilities</t>
  </si>
  <si>
    <t>Industry:   Water transportation</t>
  </si>
  <si>
    <t>Year</t>
  </si>
  <si>
    <t>Annual</t>
  </si>
  <si>
    <t>AVERAGE</t>
  </si>
  <si>
    <t>Series Id:  SHU40440015</t>
  </si>
  <si>
    <t>Case Type:  Lost workdays</t>
  </si>
  <si>
    <t>Average</t>
  </si>
  <si>
    <t>Crewmembers accident did not occur onboard vessel, crewmember was at the small boat ramp at TAMUG.  The ramp was very slick and crewmember slipped and fell hitting the back of his head.  Crewmember received medical treatment and returned to work the same day of accident.</t>
  </si>
  <si>
    <t>Edwin Link</t>
  </si>
  <si>
    <t>Current Reports</t>
  </si>
  <si>
    <t>as of</t>
  </si>
  <si>
    <t>Non accident Medical emergencies in July.
Atlantis-Crew member fainted on deck/evacuated to nearest port with Diagnosis of Cellulites to left leg.  Remained in hospital 7 days and evacuated home. Cause unknown. No lost ship time as the port stop was scheduled.  Returned to full duty on 22 Sept 01</t>
  </si>
  <si>
    <t>UNOLS Safety Reports 2002 (First Quarter)</t>
  </si>
  <si>
    <t>Kilo Moana</t>
  </si>
  <si>
    <t>UNOLS Safety Reports 2002 (Fourth Quarter)</t>
  </si>
  <si>
    <t>UNOLS Safety Reports 2002 (Third Quarter)</t>
  </si>
  <si>
    <t>UNOLS Safety Reports 2002 (Second Quarter)</t>
  </si>
  <si>
    <t>2002 First Quarter</t>
  </si>
  <si>
    <t>2002 Second Quarter</t>
  </si>
  <si>
    <t>2002 Third Quarter</t>
  </si>
  <si>
    <t>2002 Fourth Quarter</t>
  </si>
  <si>
    <t>2002 Totals</t>
  </si>
  <si>
    <t>2002-3rd</t>
  </si>
  <si>
    <t>2002-4th</t>
  </si>
  <si>
    <t>2002-1st</t>
  </si>
  <si>
    <t>2002-2nd</t>
  </si>
  <si>
    <t>Non accident Medical emergencies in July.  Knorr-One crewmember with extreme fatigue/rash/and fever. Crewmember placed on Antibiotics, evacuated to Barbados for testing and sent home. Patient seen by Disease specialist who determined that the crewmember might have had Dengi Fever.  This diagnosis not confirmed, however as a precaution all WHOI Ships were sent information on Dengi Fever and precautions for Mosquito protection. Crewmember recovered at home and found fit for duty in Sept 2001.</t>
  </si>
  <si>
    <t>Ship Name</t>
  </si>
  <si>
    <t>Period Start:</t>
  </si>
  <si>
    <t>Period End:</t>
  </si>
  <si>
    <t>Ship - Days at Sea</t>
  </si>
  <si>
    <t>Crew - Days at Sea</t>
  </si>
  <si>
    <t>Total Accidents</t>
  </si>
  <si>
    <t>Lost Time Accidents</t>
  </si>
  <si>
    <t>Crew Days Lost</t>
  </si>
  <si>
    <t>Ship - Days in Port</t>
  </si>
  <si>
    <t>Crew - Days in Port</t>
  </si>
  <si>
    <t>Laurentian</t>
  </si>
  <si>
    <t>Knorr</t>
  </si>
  <si>
    <t>Atlantis</t>
  </si>
  <si>
    <t>Oceanus</t>
  </si>
  <si>
    <t>Point Sur</t>
  </si>
  <si>
    <t>Wecoma</t>
  </si>
  <si>
    <t>Blue Heron</t>
  </si>
  <si>
    <t>Edwin Link (ex. Sea Diver)</t>
  </si>
  <si>
    <t>Seward Johnson</t>
  </si>
  <si>
    <t>Ka'imikai-o-Kanaloa</t>
  </si>
  <si>
    <t>Use proper tools and wear proper safety equipment.</t>
  </si>
  <si>
    <t>Accident 1</t>
  </si>
  <si>
    <t>Accident 2</t>
  </si>
  <si>
    <t>Brief Description of Accidents:</t>
  </si>
  <si>
    <t>Roger Revelle</t>
  </si>
  <si>
    <t>Melville</t>
  </si>
  <si>
    <t>New Horizon</t>
  </si>
  <si>
    <t>October 14th:  Technician slipped on deck recovering CTD.  Broken "tail bone" - no time lost or perminent injury.  Deck was wet and muddy.  Deck needed to be cleaned and two people needed for recovery.  Non-skid should be renewed often in this area.</t>
  </si>
  <si>
    <t>2001 Third Quarter</t>
  </si>
  <si>
    <t>2001 Fourth Quarter</t>
  </si>
  <si>
    <t>NOTE:  R/V Oceanus at Ship Yard Mid Oct. to Dec. 1.</t>
  </si>
  <si>
    <t>Robert Gordon Sproul</t>
  </si>
  <si>
    <t>Alpha Helix</t>
  </si>
  <si>
    <t>Pelican</t>
  </si>
  <si>
    <t>Endeavor</t>
  </si>
  <si>
    <t>Gyre</t>
  </si>
  <si>
    <t>Ships Reported:</t>
  </si>
  <si>
    <t>AT SEA Accident Rates</t>
  </si>
  <si>
    <t>TOTALS</t>
  </si>
  <si>
    <t>IN PORT Accident Rate</t>
  </si>
  <si>
    <t>TOTAL ACCIDENT RATES</t>
  </si>
  <si>
    <t>Crew Days at Sea</t>
  </si>
  <si>
    <t>Crew Hours at sea (x12):</t>
  </si>
  <si>
    <t>Crew Days in Port</t>
  </si>
  <si>
    <t>NOTE:  R/V Knorr Layed up 6 Nov. to 27 Dec. 2001</t>
  </si>
  <si>
    <t>Weatherbird II</t>
  </si>
  <si>
    <t>Maurice Ewing</t>
  </si>
  <si>
    <t>Blue Fin/Savannah</t>
  </si>
  <si>
    <t>Savannah</t>
  </si>
  <si>
    <t>2001 Totals</t>
  </si>
  <si>
    <t>Total Ships</t>
  </si>
  <si>
    <t>Not operational</t>
  </si>
  <si>
    <t>Not Oper.</t>
  </si>
  <si>
    <t>Total Ships Reported</t>
  </si>
  <si>
    <t>% of Ships Reported</t>
  </si>
  <si>
    <t>2001 RVOC Safety Statistic Reports Received</t>
  </si>
  <si>
    <t>http://www.unols.org/safetyrept.html</t>
  </si>
  <si>
    <t>Click on the link below to complete reports</t>
  </si>
  <si>
    <t>Crew Hours in Port (x8)</t>
  </si>
  <si>
    <t>Total Crew Days</t>
  </si>
  <si>
    <t>Total Crew Hours</t>
  </si>
  <si>
    <t>Lost Days</t>
  </si>
  <si>
    <t>Reported</t>
  </si>
  <si>
    <t>Per 200,000 Hours</t>
  </si>
  <si>
    <t>Relief cook cut his finger while slicing onion</t>
  </si>
  <si>
    <t>The chief Engineer received a burn to his leg when steam valve let loose.  The medic on board at the time treated the injury and did daily dressing changes.  The Chief continued his normal duties.</t>
  </si>
  <si>
    <t>The Bosun was struck in the eye when a bungie cord slipped out of his hand while rigging the box core.  Small hematoma under right eye and irrigated.  No lost work time.</t>
  </si>
  <si>
    <t>F.G. Walton Smith</t>
  </si>
  <si>
    <t>Cape Henlopen</t>
  </si>
  <si>
    <t>Longhorn</t>
  </si>
  <si>
    <t>Cape Hatteras</t>
  </si>
  <si>
    <t>Clifford A. Barnes</t>
  </si>
  <si>
    <t>Blue Fin</t>
  </si>
  <si>
    <t>Thomas G. Thompson</t>
  </si>
  <si>
    <t>Urraca</t>
  </si>
  <si>
    <t>Weatherbird</t>
  </si>
  <si>
    <t>Seward Johnson II</t>
  </si>
  <si>
    <t>UNOLS Safety Reports 2001 (First Quarter)</t>
  </si>
  <si>
    <t>UNOLS Safety Reports 2001 (Second Quarter)</t>
  </si>
  <si>
    <t>UNOLS Safety Reports 2001 (Third Quarter)</t>
  </si>
  <si>
    <t>UNOLS Safety Reports 2001 (Fourth Quarter)</t>
  </si>
  <si>
    <t>Walton Smith</t>
  </si>
  <si>
    <t>2001 First Quarter</t>
  </si>
  <si>
    <t>2001 Second Quarter</t>
  </si>
  <si>
    <t>number</t>
  </si>
  <si>
    <t>percent</t>
  </si>
  <si>
    <t>Quarter Reported</t>
  </si>
  <si>
    <t>2001 -1st</t>
  </si>
  <si>
    <t>2001 - 2nd</t>
  </si>
  <si>
    <t>2001-3rd</t>
  </si>
  <si>
    <t>2001-4th</t>
  </si>
  <si>
    <t>2002 -1st</t>
  </si>
  <si>
    <t>Atlantis - While removing goggles after chipping paint, a paint chip blew into the crewmembers eye becoming lodged.  The chip would not flush out and had to be removed by an ophthalmologist when the ship reached shore. No lost time. Fit for full duty.  Lessons Learned-Brush off all paint chip prior to removing goggles and keep eyes closed after removing goggles until head and face is brushed off.</t>
  </si>
  <si>
    <t xml:space="preserve">Non accident Medical emergencies in July.
Knorr-one female crewmember with Dysmennorhea/Fatigue that required evacuation and replacement in Barbados. Crew member remained in limited duty status for 3 days until Flown home to be treated by Specialist, found fit for duty on 16 Aug 2001. </t>
  </si>
  <si>
    <t>At sea accident was minor flashburn from grinding operation. Crewmember was wearing PPE, but glasses not tinted. Lesson learned, even minor grinding of metal can cause flashburn</t>
  </si>
  <si>
    <t>Inport unloading operations, hydraulic control hose let go at fitting inside crane cab. All hoses were inspected and stainless fittings appeared to be in almost like new condition. Ships force will install expanded metal protection because hoses might appear new, but may fail without warning.</t>
  </si>
  <si>
    <t>Both accidents occured during very heavy weather. Master suffered minor injuries, no lost time.</t>
  </si>
  <si>
    <t>Marcus Langseth</t>
  </si>
  <si>
    <t>UNOLS Safety Reports 2006 (First Quarter)</t>
  </si>
  <si>
    <t>UNOLS Safety Reports 2006 (Second Quarter)</t>
  </si>
  <si>
    <t>UNOLS Safety Reports 2006 (Third Quarter)</t>
  </si>
  <si>
    <t>UNOLS Safety Reports 2006 (Fourth Quarter)</t>
  </si>
  <si>
    <t>2006 First Quarter</t>
  </si>
  <si>
    <t>2006 Second Quarter</t>
  </si>
  <si>
    <t>2006 Third Quarter</t>
  </si>
  <si>
    <t>2006 Fourth Quarter</t>
  </si>
  <si>
    <t>2006 Totals</t>
  </si>
  <si>
    <t>2006 RVOC Safety Statistic Reports Received</t>
  </si>
  <si>
    <t>2006-1st</t>
  </si>
  <si>
    <t>2006-2nd</t>
  </si>
  <si>
    <t>2006-3rd</t>
  </si>
  <si>
    <t>2006-4th</t>
  </si>
  <si>
    <t>2005-1st</t>
  </si>
  <si>
    <t>2005-2nd</t>
  </si>
  <si>
    <t>2005-3rd</t>
  </si>
  <si>
    <t>2005-4th</t>
  </si>
  <si>
    <t>totals for full year.</t>
  </si>
  <si>
    <t>Oiler injured right thumb while climbing ladder in engineroom. Applied ice and administered ibuprofin. Crewmember returned to work.</t>
  </si>
  <si>
    <t>Atlantis: While in Shipyard, The 1st Asst. Engineer got Shocked with 440v while working in the engine-room in one of the panel boxes. The box had been secured and labeled "more than one source of Power". He was looked at by shipyard medical personal, then sent to a local clinic for an ekg, then went to the emergency room at a local hospital for further evaluation. The crew member returned to work the next day but follow up test revealed an abnormal EKG. The cremember was sent home for further testing and found fit for duty.</t>
  </si>
  <si>
    <t>Knorr: The cook was sitting in the library in front of the computer when the ship rolled. She fell out of the chair and came down hard on the bolted in place coffee table. She struck her right side rib cage above the floating ribs on the edge of the table. The Ship had been Sailing with Licensed Nurse medical officer due to the location of the vessel (60 South) The patient was stabalize and the ship did not transport the Patient off. The Crew member returnd to work on limited duty at first and eventually to full duty. An xray of the injury upon arrival in Chile 30 days later showed the Rib was fractured. No lost ship time.</t>
  </si>
  <si>
    <t>Hugh R. Sharp</t>
  </si>
  <si>
    <t>Atlantic Explorer</t>
  </si>
  <si>
    <t>Robert Gordon Sproul*</t>
  </si>
  <si>
    <t>Roger Revelle*</t>
  </si>
  <si>
    <t>Melville*</t>
  </si>
  <si>
    <t>New Horizon*</t>
  </si>
  <si>
    <t>* yearly total only.</t>
  </si>
  <si>
    <t>Jim Pearson - ribs</t>
  </si>
  <si>
    <t>Donel Johnson - ankle, Matt Gibson - flu</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</si>
</sst>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_(* #,##0.0_);_(* \(#,##0.0\);_(* &quot;-&quot;??_);_(@_)"/>
    <numFmt numFmtId="166" formatCode="_(* #,##0_);_(* \(#,##0\);_(* &quot;-&quot;??_);_(@_)"/>
    <numFmt numFmtId="167" formatCode="mmm\-yyyy"/>
    <numFmt numFmtId="168" formatCode="0.000"/>
    <numFmt numFmtId="169" formatCode="0.0000"/>
    <numFmt numFmtId="170" formatCode="_(* #,##0.000_);_(* \(#,##0.000\);_(* &quot;-&quot;??_);_(@_)"/>
    <numFmt numFmtId="171" formatCode="0.0"/>
    <numFmt numFmtId="172" formatCode="&quot;Yes&quot;;&quot;Yes&quot;;&quot;No&quot;"/>
    <numFmt numFmtId="173" formatCode="&quot;True&quot;;&quot;True&quot;;&quot;False&quot;"/>
    <numFmt numFmtId="174" formatCode="&quot;On&quot;;&quot;On&quot;;&quot;Off&quot;"/>
    <numFmt numFmtId="175" formatCode="_(* #,##0.0000_);_(* \(#,##0.0000\);_(* &quot;-&quot;??_);_(@_)"/>
    <numFmt numFmtId="176" formatCode="[$€-2]\ #,##0.00_);[Red]\([$€-2]\ #,##0.00\)"/>
  </numFmts>
  <fonts count="7">
    <font>
      <sz val="10"/>
      <name val="Arial"/>
      <family val="0"/>
    </font>
    <font>
      <b/>
      <sz val="10"/>
      <name val="Arial"/>
      <family val="2"/>
    </font>
    <font>
      <u val="single"/>
      <sz val="10"/>
      <color indexed="12"/>
      <name val="Arial"/>
      <family val="0"/>
    </font>
    <font>
      <u val="single"/>
      <sz val="10"/>
      <color indexed="36"/>
      <name val="Arial"/>
      <family val="0"/>
    </font>
    <font>
      <b/>
      <sz val="12"/>
      <name val="Arial"/>
      <family val="0"/>
    </font>
    <font>
      <sz val="14"/>
      <name val="Arial"/>
      <family val="0"/>
    </font>
    <font>
      <b/>
      <sz val="14"/>
      <name val="Arial"/>
      <family val="0"/>
    </font>
  </fonts>
  <fills count="3">
    <fill>
      <patternFill/>
    </fill>
    <fill>
      <patternFill patternType="gray125"/>
    </fill>
    <fill>
      <patternFill patternType="solid">
        <fgColor indexed="22"/>
        <bgColor indexed="64"/>
      </patternFill>
    </fill>
  </fills>
  <borders count="72">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color indexed="63"/>
      </right>
      <top>
        <color indexed="63"/>
      </top>
      <bottom>
        <color indexed="63"/>
      </bottom>
    </border>
    <border>
      <left style="thin"/>
      <right>
        <color indexed="63"/>
      </right>
      <top style="thin"/>
      <bottom style="hair"/>
    </border>
    <border>
      <left style="thin"/>
      <right style="medium"/>
      <top style="thin"/>
      <bottom style="hair"/>
    </border>
    <border>
      <left style="medium"/>
      <right>
        <color indexed="63"/>
      </right>
      <top style="thin"/>
      <bottom style="hair"/>
    </border>
    <border>
      <left style="thin"/>
      <right style="medium"/>
      <top style="hair"/>
      <bottom style="thin"/>
    </border>
    <border>
      <left style="medium"/>
      <right>
        <color indexed="63"/>
      </right>
      <top style="hair"/>
      <bottom style="thin"/>
    </border>
    <border>
      <left style="thin"/>
      <right>
        <color indexed="63"/>
      </right>
      <top>
        <color indexed="63"/>
      </top>
      <bottom>
        <color indexed="63"/>
      </bottom>
    </border>
    <border>
      <left style="thin"/>
      <right style="medium"/>
      <top>
        <color indexed="63"/>
      </top>
      <bottom>
        <color indexed="63"/>
      </bottom>
    </border>
    <border>
      <left style="thin"/>
      <right style="medium"/>
      <top style="thin"/>
      <bottom style="thin"/>
    </border>
    <border>
      <left style="medium"/>
      <right>
        <color indexed="63"/>
      </right>
      <top style="thin"/>
      <bottom style="thin"/>
    </border>
    <border>
      <left style="medium"/>
      <right>
        <color indexed="63"/>
      </right>
      <top style="hair"/>
      <bottom style="hair"/>
    </border>
    <border>
      <left style="thin"/>
      <right style="medium"/>
      <top style="hair"/>
      <bottom style="hair"/>
    </border>
    <border>
      <left style="medium"/>
      <right style="thin"/>
      <top style="hair"/>
      <bottom style="hair"/>
    </border>
    <border>
      <left style="medium"/>
      <right style="thin"/>
      <top style="hair"/>
      <bottom style="thin"/>
    </border>
    <border>
      <left style="thin"/>
      <right style="medium"/>
      <top>
        <color indexed="63"/>
      </top>
      <bottom style="hair"/>
    </border>
    <border>
      <left style="medium"/>
      <right>
        <color indexed="63"/>
      </right>
      <top>
        <color indexed="63"/>
      </top>
      <bottom style="hair"/>
    </border>
    <border>
      <left style="thin"/>
      <right style="medium"/>
      <top style="hair"/>
      <bottom>
        <color indexed="63"/>
      </bottom>
    </border>
    <border>
      <left style="medium"/>
      <right>
        <color indexed="63"/>
      </right>
      <top style="hair"/>
      <bottom>
        <color indexed="63"/>
      </bottom>
    </border>
    <border>
      <left style="medium"/>
      <right>
        <color indexed="63"/>
      </right>
      <top style="hair"/>
      <bottom style="medium"/>
    </border>
    <border>
      <left style="thin"/>
      <right style="medium"/>
      <top style="hair"/>
      <bottom style="medium"/>
    </border>
    <border>
      <left style="medium"/>
      <right style="thin"/>
      <top style="hair"/>
      <bottom style="medium"/>
    </border>
    <border>
      <left style="thin"/>
      <right>
        <color indexed="63"/>
      </right>
      <top style="hair"/>
      <bottom style="thin"/>
    </border>
    <border>
      <left style="medium"/>
      <right style="thin"/>
      <top style="thin"/>
      <bottom style="hair"/>
    </border>
    <border>
      <left style="medium"/>
      <right>
        <color indexed="63"/>
      </right>
      <top style="medium"/>
      <bottom>
        <color indexed="63"/>
      </bottom>
    </border>
    <border>
      <left style="medium"/>
      <right>
        <color indexed="63"/>
      </right>
      <top style="thin"/>
      <bottom>
        <color indexed="63"/>
      </bottom>
    </border>
    <border>
      <left>
        <color indexed="63"/>
      </left>
      <right style="medium"/>
      <top style="medium"/>
      <bottom>
        <color indexed="63"/>
      </bottom>
    </border>
    <border>
      <left style="medium"/>
      <right>
        <color indexed="63"/>
      </right>
      <top>
        <color indexed="63"/>
      </top>
      <bottom style="thin"/>
    </border>
    <border>
      <left style="thin"/>
      <right style="medium"/>
      <top>
        <color indexed="63"/>
      </top>
      <bottom style="thin"/>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style="medium"/>
      <top style="medium"/>
      <bottom style="medium"/>
    </border>
    <border>
      <left style="thin"/>
      <right style="medium"/>
      <top style="medium"/>
      <bottom style="medium"/>
    </border>
    <border>
      <left style="thin"/>
      <right style="medium"/>
      <top style="thin"/>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medium"/>
    </border>
    <border>
      <left style="medium"/>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color indexed="63"/>
      </right>
      <top style="medium"/>
      <bottom>
        <color indexed="63"/>
      </bottom>
    </border>
    <border>
      <left>
        <color indexed="63"/>
      </left>
      <right>
        <color indexed="63"/>
      </right>
      <top>
        <color indexed="63"/>
      </top>
      <bottom style="medium"/>
    </border>
    <border>
      <left style="medium"/>
      <right style="hair"/>
      <top style="medium"/>
      <bottom style="thin"/>
    </border>
    <border>
      <left style="hair"/>
      <right style="medium"/>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26">
    <xf numFmtId="0" fontId="0" fillId="0" borderId="0" xfId="0" applyAlignment="1">
      <alignment/>
    </xf>
    <xf numFmtId="0" fontId="0" fillId="0" borderId="0" xfId="0" applyAlignment="1">
      <alignment wrapText="1"/>
    </xf>
    <xf numFmtId="164" fontId="0" fillId="0" borderId="0" xfId="0" applyNumberFormat="1" applyAlignment="1">
      <alignment wrapText="1"/>
    </xf>
    <xf numFmtId="14" fontId="0" fillId="0" borderId="0" xfId="0" applyNumberFormat="1" applyAlignment="1">
      <alignment wrapText="1"/>
    </xf>
    <xf numFmtId="0" fontId="0" fillId="0" borderId="0" xfId="0" applyAlignment="1">
      <alignment horizontal="right" wrapText="1"/>
    </xf>
    <xf numFmtId="0" fontId="0" fillId="0" borderId="0" xfId="0" applyAlignment="1">
      <alignment horizontal="left" wrapText="1"/>
    </xf>
    <xf numFmtId="166" fontId="0" fillId="0" borderId="0" xfId="15" applyNumberFormat="1" applyAlignment="1">
      <alignment wrapText="1"/>
    </xf>
    <xf numFmtId="0" fontId="0" fillId="0" borderId="1" xfId="0" applyBorder="1" applyAlignment="1">
      <alignment wrapText="1"/>
    </xf>
    <xf numFmtId="164" fontId="0" fillId="0" borderId="2" xfId="0" applyNumberFormat="1" applyBorder="1" applyAlignment="1">
      <alignment wrapText="1"/>
    </xf>
    <xf numFmtId="0" fontId="0" fillId="0" borderId="2" xfId="0" applyBorder="1" applyAlignment="1">
      <alignment wrapText="1"/>
    </xf>
    <xf numFmtId="0" fontId="0" fillId="0" borderId="3" xfId="0" applyBorder="1" applyAlignment="1">
      <alignment wrapText="1"/>
    </xf>
    <xf numFmtId="9" fontId="0" fillId="0" borderId="0" xfId="21" applyAlignment="1">
      <alignment wrapText="1"/>
    </xf>
    <xf numFmtId="14" fontId="0" fillId="0" borderId="0" xfId="0" applyNumberFormat="1" applyAlignment="1">
      <alignment horizontal="right" wrapText="1"/>
    </xf>
    <xf numFmtId="14" fontId="0" fillId="0" borderId="0" xfId="0" applyNumberFormat="1" applyAlignment="1">
      <alignment horizontal="left" wrapText="1"/>
    </xf>
    <xf numFmtId="43" fontId="0" fillId="0" borderId="0" xfId="0" applyNumberFormat="1" applyAlignment="1">
      <alignment wrapText="1"/>
    </xf>
    <xf numFmtId="2" fontId="0" fillId="0" borderId="0" xfId="0" applyNumberFormat="1" applyAlignment="1">
      <alignment/>
    </xf>
    <xf numFmtId="0" fontId="0" fillId="0" borderId="0" xfId="0" applyAlignment="1">
      <alignment/>
    </xf>
    <xf numFmtId="14" fontId="0" fillId="0" borderId="2" xfId="0" applyNumberFormat="1" applyBorder="1" applyAlignment="1">
      <alignment wrapText="1"/>
    </xf>
    <xf numFmtId="14" fontId="0" fillId="0" borderId="0" xfId="0" applyNumberFormat="1" applyAlignment="1">
      <alignment/>
    </xf>
    <xf numFmtId="1" fontId="0" fillId="0" borderId="0" xfId="0" applyNumberFormat="1" applyAlignment="1">
      <alignment wrapText="1"/>
    </xf>
    <xf numFmtId="1" fontId="0" fillId="0" borderId="0" xfId="15" applyNumberFormat="1" applyAlignment="1">
      <alignment wrapText="1"/>
    </xf>
    <xf numFmtId="1" fontId="0" fillId="0" borderId="0" xfId="0" applyNumberFormat="1" applyAlignment="1">
      <alignment/>
    </xf>
    <xf numFmtId="164" fontId="0" fillId="0" borderId="0" xfId="0" applyNumberFormat="1" applyAlignment="1">
      <alignment horizontal="right" wrapText="1"/>
    </xf>
    <xf numFmtId="0" fontId="0" fillId="0" borderId="0" xfId="0" applyAlignment="1">
      <alignment horizontal="right"/>
    </xf>
    <xf numFmtId="43" fontId="0" fillId="0" borderId="0" xfId="15" applyAlignment="1">
      <alignment/>
    </xf>
    <xf numFmtId="43" fontId="0" fillId="0" borderId="0" xfId="15" applyAlignment="1">
      <alignment horizontal="left" wrapText="1"/>
    </xf>
    <xf numFmtId="0" fontId="4" fillId="0" borderId="4" xfId="0" applyFont="1" applyBorder="1" applyAlignment="1">
      <alignment horizontal="center" wrapText="1"/>
    </xf>
    <xf numFmtId="0" fontId="0" fillId="0" borderId="5" xfId="0" applyBorder="1" applyAlignment="1">
      <alignment wrapText="1"/>
    </xf>
    <xf numFmtId="0" fontId="0" fillId="0" borderId="6" xfId="0" applyBorder="1" applyAlignment="1">
      <alignment wrapText="1"/>
    </xf>
    <xf numFmtId="9" fontId="4" fillId="0" borderId="7" xfId="21" applyFont="1" applyBorder="1" applyAlignment="1">
      <alignment horizontal="center"/>
    </xf>
    <xf numFmtId="0" fontId="5" fillId="0" borderId="8" xfId="0" applyFont="1" applyBorder="1" applyAlignment="1">
      <alignment/>
    </xf>
    <xf numFmtId="0" fontId="5" fillId="0" borderId="9"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9" fontId="5" fillId="0" borderId="12" xfId="0" applyNumberFormat="1" applyFont="1" applyBorder="1" applyAlignment="1">
      <alignment horizontal="center"/>
    </xf>
    <xf numFmtId="1" fontId="5" fillId="0" borderId="13" xfId="0" applyNumberFormat="1" applyFont="1" applyBorder="1" applyAlignment="1">
      <alignment horizontal="center"/>
    </xf>
    <xf numFmtId="0" fontId="5" fillId="0" borderId="14" xfId="0" applyFont="1" applyBorder="1" applyAlignment="1">
      <alignment/>
    </xf>
    <xf numFmtId="0" fontId="5" fillId="0" borderId="15" xfId="0" applyFont="1" applyBorder="1" applyAlignment="1">
      <alignment/>
    </xf>
    <xf numFmtId="0" fontId="5" fillId="2" borderId="8" xfId="0" applyFont="1" applyFill="1" applyBorder="1" applyAlignment="1">
      <alignment wrapText="1"/>
    </xf>
    <xf numFmtId="0" fontId="5" fillId="0" borderId="16" xfId="0" applyFont="1" applyBorder="1" applyAlignment="1">
      <alignment wrapText="1"/>
    </xf>
    <xf numFmtId="0" fontId="5" fillId="0" borderId="17" xfId="0" applyFont="1" applyBorder="1" applyAlignment="1">
      <alignment wrapText="1"/>
    </xf>
    <xf numFmtId="2" fontId="5" fillId="2" borderId="15" xfId="0" applyNumberFormat="1" applyFont="1" applyFill="1" applyBorder="1" applyAlignment="1">
      <alignment/>
    </xf>
    <xf numFmtId="0" fontId="5" fillId="2" borderId="8" xfId="0" applyFont="1" applyFill="1" applyBorder="1" applyAlignment="1">
      <alignment/>
    </xf>
    <xf numFmtId="0" fontId="5" fillId="0" borderId="11" xfId="0" applyFont="1" applyBorder="1" applyAlignment="1">
      <alignment/>
    </xf>
    <xf numFmtId="0" fontId="5" fillId="0" borderId="18" xfId="0" applyFont="1" applyBorder="1" applyAlignment="1">
      <alignment/>
    </xf>
    <xf numFmtId="1" fontId="5" fillId="0" borderId="19" xfId="0" applyNumberFormat="1" applyFont="1" applyBorder="1" applyAlignment="1">
      <alignment/>
    </xf>
    <xf numFmtId="1" fontId="5" fillId="0" borderId="20" xfId="0" applyNumberFormat="1" applyFont="1" applyBorder="1" applyAlignment="1">
      <alignment/>
    </xf>
    <xf numFmtId="0" fontId="5" fillId="0" borderId="13" xfId="0" applyFont="1" applyBorder="1" applyAlignment="1">
      <alignment/>
    </xf>
    <xf numFmtId="1" fontId="5" fillId="0" borderId="12" xfId="0" applyNumberFormat="1" applyFont="1" applyBorder="1" applyAlignment="1">
      <alignment/>
    </xf>
    <xf numFmtId="1" fontId="5" fillId="0" borderId="21" xfId="0" applyNumberFormat="1" applyFont="1" applyBorder="1" applyAlignment="1">
      <alignment/>
    </xf>
    <xf numFmtId="2" fontId="5" fillId="2" borderId="22" xfId="0" applyNumberFormat="1" applyFont="1" applyFill="1" applyBorder="1" applyAlignment="1">
      <alignment/>
    </xf>
    <xf numFmtId="0" fontId="5" fillId="2" borderId="23" xfId="0" applyFont="1" applyFill="1" applyBorder="1" applyAlignment="1">
      <alignment/>
    </xf>
    <xf numFmtId="2" fontId="5" fillId="2" borderId="24" xfId="0" applyNumberFormat="1" applyFont="1" applyFill="1" applyBorder="1" applyAlignment="1">
      <alignment/>
    </xf>
    <xf numFmtId="0" fontId="5" fillId="2" borderId="25" xfId="0" applyFont="1" applyFill="1" applyBorder="1" applyAlignment="1">
      <alignment/>
    </xf>
    <xf numFmtId="0" fontId="5" fillId="0" borderId="26" xfId="0" applyFont="1" applyBorder="1" applyAlignment="1">
      <alignment/>
    </xf>
    <xf numFmtId="1" fontId="5" fillId="0" borderId="27" xfId="0" applyNumberFormat="1" applyFont="1" applyBorder="1" applyAlignment="1">
      <alignment/>
    </xf>
    <xf numFmtId="1" fontId="5" fillId="0" borderId="28" xfId="0" applyNumberFormat="1" applyFont="1" applyBorder="1" applyAlignment="1">
      <alignment/>
    </xf>
    <xf numFmtId="9" fontId="5" fillId="0" borderId="29" xfId="0" applyNumberFormat="1" applyFont="1" applyBorder="1" applyAlignment="1">
      <alignment horizontal="center"/>
    </xf>
    <xf numFmtId="166" fontId="5" fillId="0" borderId="11" xfId="15" applyNumberFormat="1" applyFont="1" applyBorder="1" applyAlignment="1">
      <alignment/>
    </xf>
    <xf numFmtId="166" fontId="5" fillId="0" borderId="10" xfId="15" applyNumberFormat="1" applyFont="1" applyBorder="1" applyAlignment="1">
      <alignment/>
    </xf>
    <xf numFmtId="166" fontId="5" fillId="0" borderId="18" xfId="15" applyNumberFormat="1" applyFont="1" applyBorder="1" applyAlignment="1">
      <alignment/>
    </xf>
    <xf numFmtId="166" fontId="5" fillId="0" borderId="19" xfId="15" applyNumberFormat="1" applyFont="1" applyBorder="1" applyAlignment="1">
      <alignment/>
    </xf>
    <xf numFmtId="0" fontId="6" fillId="2" borderId="8" xfId="0" applyFont="1" applyFill="1" applyBorder="1" applyAlignment="1">
      <alignment/>
    </xf>
    <xf numFmtId="0" fontId="6" fillId="2" borderId="15" xfId="0" applyFont="1" applyFill="1" applyBorder="1" applyAlignment="1">
      <alignment/>
    </xf>
    <xf numFmtId="166" fontId="6" fillId="0" borderId="11" xfId="15" applyNumberFormat="1" applyFont="1" applyBorder="1" applyAlignment="1">
      <alignment/>
    </xf>
    <xf numFmtId="166" fontId="6" fillId="0" borderId="10" xfId="15" applyNumberFormat="1" applyFont="1" applyBorder="1" applyAlignment="1">
      <alignment/>
    </xf>
    <xf numFmtId="166" fontId="6" fillId="0" borderId="18" xfId="15" applyNumberFormat="1" applyFont="1" applyBorder="1" applyAlignment="1">
      <alignment/>
    </xf>
    <xf numFmtId="166" fontId="6" fillId="0" borderId="19" xfId="15" applyNumberFormat="1" applyFont="1" applyBorder="1" applyAlignment="1">
      <alignment/>
    </xf>
    <xf numFmtId="0" fontId="6" fillId="0" borderId="18" xfId="0" applyFont="1" applyBorder="1" applyAlignment="1">
      <alignment/>
    </xf>
    <xf numFmtId="1" fontId="6" fillId="0" borderId="19" xfId="0" applyNumberFormat="1" applyFont="1" applyBorder="1" applyAlignment="1">
      <alignment/>
    </xf>
    <xf numFmtId="0" fontId="6" fillId="0" borderId="13" xfId="0" applyFont="1" applyBorder="1" applyAlignment="1">
      <alignment/>
    </xf>
    <xf numFmtId="1" fontId="6" fillId="0" borderId="12" xfId="0" applyNumberFormat="1" applyFont="1" applyBorder="1" applyAlignment="1">
      <alignment/>
    </xf>
    <xf numFmtId="0" fontId="6" fillId="2" borderId="22" xfId="0" applyFont="1" applyFill="1" applyBorder="1" applyAlignment="1">
      <alignment/>
    </xf>
    <xf numFmtId="0" fontId="6" fillId="2" borderId="25" xfId="0" applyFont="1" applyFill="1" applyBorder="1" applyAlignment="1">
      <alignment/>
    </xf>
    <xf numFmtId="0" fontId="6" fillId="2" borderId="24" xfId="0" applyFont="1" applyFill="1" applyBorder="1" applyAlignment="1">
      <alignment/>
    </xf>
    <xf numFmtId="0" fontId="6" fillId="0" borderId="26" xfId="0" applyFont="1" applyBorder="1" applyAlignment="1">
      <alignment/>
    </xf>
    <xf numFmtId="1" fontId="6" fillId="0" borderId="27" xfId="0" applyNumberFormat="1" applyFont="1" applyBorder="1" applyAlignment="1">
      <alignment/>
    </xf>
    <xf numFmtId="166" fontId="5" fillId="0" borderId="30" xfId="15" applyNumberFormat="1" applyFont="1" applyBorder="1" applyAlignment="1">
      <alignment/>
    </xf>
    <xf numFmtId="166" fontId="5" fillId="0" borderId="20" xfId="15" applyNumberFormat="1" applyFont="1" applyBorder="1" applyAlignment="1">
      <alignment/>
    </xf>
    <xf numFmtId="1" fontId="5" fillId="0" borderId="18" xfId="0" applyNumberFormat="1" applyFont="1" applyBorder="1" applyAlignment="1">
      <alignment/>
    </xf>
    <xf numFmtId="1" fontId="5" fillId="0" borderId="13" xfId="0" applyNumberFormat="1" applyFont="1" applyBorder="1" applyAlignment="1">
      <alignment/>
    </xf>
    <xf numFmtId="1" fontId="5" fillId="0" borderId="26" xfId="0" applyNumberFormat="1" applyFont="1" applyBorder="1" applyAlignment="1">
      <alignment/>
    </xf>
    <xf numFmtId="0" fontId="5" fillId="0" borderId="13" xfId="0" applyFont="1" applyBorder="1" applyAlignment="1">
      <alignment horizontal="center"/>
    </xf>
    <xf numFmtId="0" fontId="5" fillId="0" borderId="31" xfId="0" applyFont="1" applyBorder="1" applyAlignment="1">
      <alignment/>
    </xf>
    <xf numFmtId="0" fontId="5" fillId="0" borderId="17" xfId="0" applyFont="1" applyBorder="1" applyAlignment="1">
      <alignment/>
    </xf>
    <xf numFmtId="0" fontId="5" fillId="2" borderId="32" xfId="0" applyFont="1" applyFill="1" applyBorder="1" applyAlignment="1">
      <alignment/>
    </xf>
    <xf numFmtId="0" fontId="6" fillId="0" borderId="17" xfId="0" applyFont="1" applyBorder="1" applyAlignment="1">
      <alignment/>
    </xf>
    <xf numFmtId="2" fontId="5" fillId="0" borderId="10" xfId="0" applyNumberFormat="1" applyFont="1" applyBorder="1" applyAlignment="1">
      <alignment horizontal="center"/>
    </xf>
    <xf numFmtId="2" fontId="5" fillId="0" borderId="15" xfId="0" applyNumberFormat="1" applyFont="1" applyBorder="1" applyAlignment="1">
      <alignment/>
    </xf>
    <xf numFmtId="2" fontId="5" fillId="0" borderId="16" xfId="0" applyNumberFormat="1" applyFont="1" applyBorder="1" applyAlignment="1">
      <alignment wrapText="1"/>
    </xf>
    <xf numFmtId="0" fontId="0" fillId="2" borderId="0" xfId="0" applyFill="1" applyAlignment="1">
      <alignment/>
    </xf>
    <xf numFmtId="2" fontId="0" fillId="2" borderId="0" xfId="0" applyNumberFormat="1" applyFill="1" applyAlignment="1">
      <alignment/>
    </xf>
    <xf numFmtId="0" fontId="6" fillId="0" borderId="31" xfId="0" applyFont="1" applyBorder="1" applyAlignment="1">
      <alignment horizontal="center"/>
    </xf>
    <xf numFmtId="0" fontId="6" fillId="0" borderId="33" xfId="0" applyFont="1" applyBorder="1" applyAlignment="1">
      <alignment horizontal="center"/>
    </xf>
    <xf numFmtId="0" fontId="6" fillId="0" borderId="34" xfId="0" applyFont="1" applyBorder="1" applyAlignment="1">
      <alignment wrapText="1"/>
    </xf>
    <xf numFmtId="0" fontId="6" fillId="0" borderId="35" xfId="0" applyFont="1" applyBorder="1" applyAlignment="1">
      <alignment wrapText="1"/>
    </xf>
    <xf numFmtId="1" fontId="6" fillId="0" borderId="8" xfId="0" applyNumberFormat="1" applyFont="1" applyBorder="1" applyAlignment="1">
      <alignment horizontal="center"/>
    </xf>
    <xf numFmtId="9" fontId="6" fillId="0" borderId="36" xfId="0" applyNumberFormat="1" applyFont="1" applyBorder="1" applyAlignment="1">
      <alignment horizontal="center"/>
    </xf>
    <xf numFmtId="0" fontId="6" fillId="0" borderId="37" xfId="0" applyFont="1" applyBorder="1" applyAlignment="1">
      <alignment horizontal="center"/>
    </xf>
    <xf numFmtId="0" fontId="6" fillId="0" borderId="38" xfId="0" applyFont="1" applyBorder="1" applyAlignment="1">
      <alignment horizontal="center"/>
    </xf>
    <xf numFmtId="0" fontId="4" fillId="2" borderId="4" xfId="0" applyFont="1" applyFill="1" applyBorder="1" applyAlignment="1">
      <alignment horizontal="center" wrapText="1"/>
    </xf>
    <xf numFmtId="0" fontId="0" fillId="0" borderId="0" xfId="0" applyAlignment="1">
      <alignment horizontal="left"/>
    </xf>
    <xf numFmtId="0" fontId="1" fillId="0" borderId="5" xfId="0" applyFont="1" applyBorder="1" applyAlignment="1">
      <alignment wrapText="1"/>
    </xf>
    <xf numFmtId="0" fontId="4" fillId="0" borderId="1" xfId="0" applyFont="1" applyBorder="1" applyAlignment="1">
      <alignment horizontal="center" wrapText="1"/>
    </xf>
    <xf numFmtId="0" fontId="4" fillId="2" borderId="1" xfId="0" applyFont="1" applyFill="1" applyBorder="1" applyAlignment="1">
      <alignment horizontal="center" wrapText="1"/>
    </xf>
    <xf numFmtId="9" fontId="4" fillId="0" borderId="39" xfId="21" applyFont="1" applyBorder="1" applyAlignment="1">
      <alignment horizontal="center"/>
    </xf>
    <xf numFmtId="0" fontId="0" fillId="2" borderId="40" xfId="0" applyFill="1" applyBorder="1" applyAlignment="1">
      <alignment horizontal="center" vertical="top" wrapText="1"/>
    </xf>
    <xf numFmtId="0" fontId="0" fillId="2" borderId="41" xfId="0" applyFill="1" applyBorder="1" applyAlignment="1">
      <alignment horizontal="center" vertical="top" wrapText="1"/>
    </xf>
    <xf numFmtId="0" fontId="4" fillId="0" borderId="42" xfId="0" applyFont="1" applyBorder="1" applyAlignment="1">
      <alignment horizontal="center" wrapText="1"/>
    </xf>
    <xf numFmtId="9" fontId="4" fillId="0" borderId="43" xfId="21" applyFont="1" applyBorder="1" applyAlignment="1">
      <alignment horizontal="center"/>
    </xf>
    <xf numFmtId="14" fontId="0" fillId="2" borderId="44" xfId="0" applyNumberFormat="1" applyFill="1" applyBorder="1" applyAlignment="1">
      <alignment horizontal="center" vertical="top" wrapText="1"/>
    </xf>
    <xf numFmtId="0" fontId="0" fillId="0" borderId="45" xfId="0" applyBorder="1" applyAlignment="1">
      <alignment wrapText="1"/>
    </xf>
    <xf numFmtId="0" fontId="4" fillId="0" borderId="46" xfId="0" applyFont="1" applyBorder="1" applyAlignment="1">
      <alignment horizontal="center" wrapText="1"/>
    </xf>
    <xf numFmtId="0" fontId="4" fillId="0" borderId="47" xfId="0" applyFont="1" applyBorder="1" applyAlignment="1">
      <alignment horizontal="center" wrapText="1"/>
    </xf>
    <xf numFmtId="0" fontId="0" fillId="0" borderId="48" xfId="0" applyBorder="1" applyAlignment="1">
      <alignment wrapText="1"/>
    </xf>
    <xf numFmtId="0" fontId="4" fillId="0" borderId="49" xfId="0" applyFont="1" applyBorder="1" applyAlignment="1">
      <alignment horizontal="center"/>
    </xf>
    <xf numFmtId="0" fontId="4" fillId="0" borderId="50" xfId="0" applyFont="1" applyBorder="1" applyAlignment="1">
      <alignment horizontal="center"/>
    </xf>
    <xf numFmtId="0" fontId="4" fillId="0" borderId="44" xfId="0" applyFont="1" applyBorder="1" applyAlignment="1">
      <alignment horizontal="center"/>
    </xf>
    <xf numFmtId="0" fontId="0" fillId="0" borderId="51" xfId="0" applyBorder="1" applyAlignment="1">
      <alignment wrapText="1"/>
    </xf>
    <xf numFmtId="0" fontId="4" fillId="0" borderId="52" xfId="0" applyFont="1" applyBorder="1" applyAlignment="1">
      <alignment horizontal="center"/>
    </xf>
    <xf numFmtId="0" fontId="4" fillId="0" borderId="53" xfId="0" applyFont="1" applyBorder="1" applyAlignment="1">
      <alignment horizontal="center"/>
    </xf>
    <xf numFmtId="0" fontId="4" fillId="0" borderId="54" xfId="0" applyFont="1" applyBorder="1" applyAlignment="1">
      <alignment horizontal="center"/>
    </xf>
    <xf numFmtId="0" fontId="4" fillId="2" borderId="42" xfId="0" applyFont="1" applyFill="1" applyBorder="1" applyAlignment="1">
      <alignment horizontal="center" wrapText="1"/>
    </xf>
    <xf numFmtId="43" fontId="0" fillId="0" borderId="0" xfId="15" applyAlignment="1">
      <alignment/>
    </xf>
    <xf numFmtId="43" fontId="0" fillId="0" borderId="0" xfId="15" applyAlignment="1">
      <alignment horizontal="left" wrapText="1"/>
    </xf>
    <xf numFmtId="9" fontId="0" fillId="0" borderId="0" xfId="21" applyAlignment="1">
      <alignment wrapText="1"/>
    </xf>
    <xf numFmtId="1" fontId="0" fillId="0" borderId="0" xfId="15" applyNumberFormat="1" applyAlignment="1">
      <alignment wrapText="1"/>
    </xf>
    <xf numFmtId="43" fontId="4" fillId="0" borderId="49" xfId="0" applyNumberFormat="1" applyFont="1" applyBorder="1" applyAlignment="1">
      <alignment horizontal="center"/>
    </xf>
    <xf numFmtId="14" fontId="0" fillId="0" borderId="0" xfId="0" applyNumberFormat="1" applyAlignment="1">
      <alignment/>
    </xf>
    <xf numFmtId="0" fontId="0" fillId="0" borderId="31" xfId="0" applyFont="1" applyBorder="1" applyAlignment="1">
      <alignment/>
    </xf>
    <xf numFmtId="0" fontId="1" fillId="0" borderId="31" xfId="0" applyFont="1" applyBorder="1" applyAlignment="1">
      <alignment horizontal="center"/>
    </xf>
    <xf numFmtId="0" fontId="1" fillId="0" borderId="33" xfId="0" applyFont="1" applyBorder="1" applyAlignment="1">
      <alignment horizontal="center"/>
    </xf>
    <xf numFmtId="0" fontId="0" fillId="0" borderId="0" xfId="0" applyFont="1" applyAlignment="1">
      <alignment/>
    </xf>
    <xf numFmtId="0" fontId="0" fillId="0" borderId="8" xfId="0" applyFont="1" applyBorder="1" applyAlignment="1">
      <alignment/>
    </xf>
    <xf numFmtId="0" fontId="0" fillId="0" borderId="11" xfId="0" applyFont="1" applyBorder="1" applyAlignment="1">
      <alignment horizontal="center"/>
    </xf>
    <xf numFmtId="2" fontId="0" fillId="0" borderId="10" xfId="0" applyNumberFormat="1" applyFont="1" applyBorder="1" applyAlignment="1">
      <alignment horizontal="center"/>
    </xf>
    <xf numFmtId="0" fontId="0" fillId="0" borderId="10" xfId="0" applyFont="1" applyBorder="1" applyAlignment="1">
      <alignment horizontal="center"/>
    </xf>
    <xf numFmtId="0" fontId="0" fillId="0" borderId="9" xfId="0" applyFont="1" applyBorder="1" applyAlignment="1">
      <alignment horizontal="center"/>
    </xf>
    <xf numFmtId="0" fontId="0" fillId="0" borderId="17" xfId="0" applyFont="1" applyBorder="1" applyAlignment="1">
      <alignment/>
    </xf>
    <xf numFmtId="43" fontId="0" fillId="0" borderId="13" xfId="0" applyNumberFormat="1" applyFont="1" applyBorder="1" applyAlignment="1">
      <alignment horizontal="center"/>
    </xf>
    <xf numFmtId="9" fontId="0" fillId="0" borderId="12" xfId="0" applyNumberFormat="1" applyFont="1" applyBorder="1" applyAlignment="1">
      <alignment horizontal="center"/>
    </xf>
    <xf numFmtId="1" fontId="0" fillId="0" borderId="13" xfId="0" applyNumberFormat="1" applyFont="1" applyBorder="1" applyAlignment="1">
      <alignment horizontal="center"/>
    </xf>
    <xf numFmtId="9" fontId="0" fillId="0" borderId="29" xfId="0" applyNumberFormat="1" applyFont="1" applyBorder="1" applyAlignment="1">
      <alignment horizontal="center"/>
    </xf>
    <xf numFmtId="1" fontId="1" fillId="0" borderId="8" xfId="0" applyNumberFormat="1" applyFont="1" applyBorder="1" applyAlignment="1">
      <alignment horizontal="center"/>
    </xf>
    <xf numFmtId="9" fontId="1" fillId="0" borderId="36" xfId="0" applyNumberFormat="1" applyFont="1" applyBorder="1" applyAlignment="1">
      <alignment horizontal="center"/>
    </xf>
    <xf numFmtId="0" fontId="0" fillId="2" borderId="32" xfId="0" applyFont="1" applyFill="1" applyBorder="1" applyAlignment="1">
      <alignment/>
    </xf>
    <xf numFmtId="2" fontId="0" fillId="0" borderId="15" xfId="0" applyNumberFormat="1" applyFont="1" applyBorder="1" applyAlignment="1">
      <alignment/>
    </xf>
    <xf numFmtId="0" fontId="0" fillId="0" borderId="15" xfId="0" applyFont="1" applyBorder="1" applyAlignment="1">
      <alignment/>
    </xf>
    <xf numFmtId="0" fontId="0" fillId="0" borderId="14" xfId="0" applyFont="1" applyBorder="1" applyAlignment="1">
      <alignment/>
    </xf>
    <xf numFmtId="0" fontId="1" fillId="0" borderId="37" xfId="0" applyFont="1" applyBorder="1" applyAlignment="1">
      <alignment horizontal="center"/>
    </xf>
    <xf numFmtId="0" fontId="1" fillId="0" borderId="38" xfId="0" applyFont="1" applyBorder="1" applyAlignment="1">
      <alignment horizontal="center"/>
    </xf>
    <xf numFmtId="0" fontId="0" fillId="2" borderId="8" xfId="0" applyFont="1" applyFill="1" applyBorder="1" applyAlignment="1">
      <alignment wrapText="1"/>
    </xf>
    <xf numFmtId="1" fontId="0" fillId="0" borderId="17" xfId="0" applyNumberFormat="1" applyFont="1" applyBorder="1" applyAlignment="1">
      <alignment wrapText="1"/>
    </xf>
    <xf numFmtId="2" fontId="0" fillId="0" borderId="16" xfId="0" applyNumberFormat="1" applyFont="1" applyBorder="1" applyAlignment="1">
      <alignment wrapText="1"/>
    </xf>
    <xf numFmtId="1" fontId="0" fillId="0" borderId="16" xfId="0" applyNumberFormat="1" applyFont="1" applyBorder="1" applyAlignment="1">
      <alignment wrapText="1"/>
    </xf>
    <xf numFmtId="0" fontId="0" fillId="0" borderId="17" xfId="0" applyFont="1" applyBorder="1" applyAlignment="1">
      <alignment wrapText="1"/>
    </xf>
    <xf numFmtId="0" fontId="0" fillId="0" borderId="16" xfId="0" applyFont="1" applyBorder="1" applyAlignment="1">
      <alignment wrapText="1"/>
    </xf>
    <xf numFmtId="0" fontId="1" fillId="0" borderId="34" xfId="0" applyFont="1" applyBorder="1" applyAlignment="1">
      <alignment wrapText="1"/>
    </xf>
    <xf numFmtId="0" fontId="1" fillId="0" borderId="35" xfId="0" applyFont="1" applyBorder="1" applyAlignment="1">
      <alignment wrapText="1"/>
    </xf>
    <xf numFmtId="0" fontId="0" fillId="0" borderId="0" xfId="0" applyFont="1" applyAlignment="1">
      <alignment wrapText="1"/>
    </xf>
    <xf numFmtId="0" fontId="1" fillId="0" borderId="17" xfId="0" applyFont="1" applyBorder="1" applyAlignment="1">
      <alignment/>
    </xf>
    <xf numFmtId="0" fontId="0" fillId="2" borderId="8" xfId="0" applyFont="1" applyFill="1" applyBorder="1" applyAlignment="1">
      <alignment/>
    </xf>
    <xf numFmtId="2" fontId="0" fillId="2" borderId="15" xfId="0" applyNumberFormat="1" applyFont="1" applyFill="1" applyBorder="1" applyAlignment="1">
      <alignment/>
    </xf>
    <xf numFmtId="0" fontId="1" fillId="2" borderId="8" xfId="0" applyFont="1" applyFill="1" applyBorder="1" applyAlignment="1">
      <alignment/>
    </xf>
    <xf numFmtId="0" fontId="1" fillId="2" borderId="15" xfId="0" applyFont="1" applyFill="1" applyBorder="1" applyAlignment="1">
      <alignment/>
    </xf>
    <xf numFmtId="0" fontId="0" fillId="0" borderId="11" xfId="0" applyFont="1" applyBorder="1" applyAlignment="1">
      <alignment/>
    </xf>
    <xf numFmtId="166" fontId="0" fillId="0" borderId="11" xfId="15" applyNumberFormat="1" applyFont="1" applyBorder="1" applyAlignment="1">
      <alignment/>
    </xf>
    <xf numFmtId="166" fontId="0" fillId="0" borderId="10" xfId="15" applyNumberFormat="1" applyFont="1" applyBorder="1" applyAlignment="1">
      <alignment/>
    </xf>
    <xf numFmtId="166" fontId="0" fillId="0" borderId="30" xfId="15" applyNumberFormat="1" applyFont="1" applyBorder="1" applyAlignment="1">
      <alignment/>
    </xf>
    <xf numFmtId="166" fontId="1" fillId="0" borderId="11" xfId="15" applyNumberFormat="1" applyFont="1" applyBorder="1" applyAlignment="1">
      <alignment/>
    </xf>
    <xf numFmtId="166" fontId="1" fillId="0" borderId="10" xfId="15" applyNumberFormat="1" applyFont="1" applyBorder="1" applyAlignment="1">
      <alignment/>
    </xf>
    <xf numFmtId="0" fontId="0" fillId="0" borderId="18" xfId="0" applyFont="1" applyBorder="1" applyAlignment="1">
      <alignment/>
    </xf>
    <xf numFmtId="166" fontId="0" fillId="0" borderId="18" xfId="15" applyNumberFormat="1" applyFont="1" applyBorder="1" applyAlignment="1">
      <alignment/>
    </xf>
    <xf numFmtId="166" fontId="0" fillId="0" borderId="19" xfId="15" applyNumberFormat="1" applyFont="1" applyBorder="1" applyAlignment="1">
      <alignment/>
    </xf>
    <xf numFmtId="166" fontId="0" fillId="0" borderId="20" xfId="15" applyNumberFormat="1" applyFont="1" applyBorder="1" applyAlignment="1">
      <alignment/>
    </xf>
    <xf numFmtId="166" fontId="1" fillId="0" borderId="18" xfId="15" applyNumberFormat="1" applyFont="1" applyBorder="1" applyAlignment="1">
      <alignment/>
    </xf>
    <xf numFmtId="166" fontId="1" fillId="0" borderId="19" xfId="15" applyNumberFormat="1" applyFont="1" applyBorder="1" applyAlignment="1">
      <alignment/>
    </xf>
    <xf numFmtId="1" fontId="0" fillId="0" borderId="18" xfId="0" applyNumberFormat="1" applyFont="1" applyBorder="1" applyAlignment="1">
      <alignment/>
    </xf>
    <xf numFmtId="1" fontId="0" fillId="0" borderId="19" xfId="0" applyNumberFormat="1" applyFont="1" applyBorder="1" applyAlignment="1">
      <alignment/>
    </xf>
    <xf numFmtId="1" fontId="0" fillId="0" borderId="20" xfId="0" applyNumberFormat="1" applyFont="1" applyBorder="1" applyAlignment="1">
      <alignment/>
    </xf>
    <xf numFmtId="0" fontId="1" fillId="0" borderId="18" xfId="0" applyFont="1" applyBorder="1" applyAlignment="1">
      <alignment/>
    </xf>
    <xf numFmtId="1" fontId="1" fillId="0" borderId="19" xfId="0" applyNumberFormat="1" applyFont="1" applyBorder="1" applyAlignment="1">
      <alignment/>
    </xf>
    <xf numFmtId="0" fontId="0" fillId="0" borderId="13" xfId="0" applyFont="1" applyBorder="1" applyAlignment="1">
      <alignment/>
    </xf>
    <xf numFmtId="1" fontId="0" fillId="0" borderId="13" xfId="0" applyNumberFormat="1" applyFont="1" applyBorder="1" applyAlignment="1">
      <alignment/>
    </xf>
    <xf numFmtId="1" fontId="0" fillId="0" borderId="12" xfId="0" applyNumberFormat="1" applyFont="1" applyBorder="1" applyAlignment="1">
      <alignment/>
    </xf>
    <xf numFmtId="1" fontId="0" fillId="0" borderId="21" xfId="0" applyNumberFormat="1" applyFont="1" applyBorder="1" applyAlignment="1">
      <alignment/>
    </xf>
    <xf numFmtId="0" fontId="1" fillId="0" borderId="13" xfId="0" applyFont="1" applyBorder="1" applyAlignment="1">
      <alignment/>
    </xf>
    <xf numFmtId="1" fontId="1" fillId="0" borderId="12" xfId="0" applyNumberFormat="1" applyFont="1" applyBorder="1" applyAlignment="1">
      <alignment/>
    </xf>
    <xf numFmtId="0" fontId="0" fillId="2" borderId="23" xfId="0" applyFont="1" applyFill="1" applyBorder="1" applyAlignment="1">
      <alignment/>
    </xf>
    <xf numFmtId="2" fontId="0" fillId="2" borderId="22" xfId="0" applyNumberFormat="1" applyFont="1" applyFill="1" applyBorder="1" applyAlignment="1">
      <alignment/>
    </xf>
    <xf numFmtId="0" fontId="1" fillId="2" borderId="22" xfId="0" applyFont="1" applyFill="1" applyBorder="1" applyAlignment="1">
      <alignment/>
    </xf>
    <xf numFmtId="0" fontId="0" fillId="2" borderId="25" xfId="0" applyFont="1" applyFill="1" applyBorder="1" applyAlignment="1">
      <alignment/>
    </xf>
    <xf numFmtId="2" fontId="0" fillId="2" borderId="24" xfId="0" applyNumberFormat="1" applyFont="1" applyFill="1" applyBorder="1" applyAlignment="1">
      <alignment/>
    </xf>
    <xf numFmtId="0" fontId="1" fillId="2" borderId="25" xfId="0" applyFont="1" applyFill="1" applyBorder="1" applyAlignment="1">
      <alignment/>
    </xf>
    <xf numFmtId="0" fontId="1" fillId="2" borderId="24" xfId="0" applyFont="1" applyFill="1" applyBorder="1" applyAlignment="1">
      <alignment/>
    </xf>
    <xf numFmtId="0" fontId="0" fillId="0" borderId="26" xfId="0" applyFont="1" applyBorder="1" applyAlignment="1">
      <alignment/>
    </xf>
    <xf numFmtId="1" fontId="0" fillId="0" borderId="26" xfId="0" applyNumberFormat="1" applyFont="1" applyBorder="1" applyAlignment="1">
      <alignment/>
    </xf>
    <xf numFmtId="1" fontId="0" fillId="0" borderId="27" xfId="0" applyNumberFormat="1" applyFont="1" applyBorder="1" applyAlignment="1">
      <alignment/>
    </xf>
    <xf numFmtId="1" fontId="0" fillId="0" borderId="28" xfId="0" applyNumberFormat="1" applyFont="1" applyBorder="1" applyAlignment="1">
      <alignment/>
    </xf>
    <xf numFmtId="0" fontId="1" fillId="0" borderId="26" xfId="0" applyFont="1" applyBorder="1" applyAlignment="1">
      <alignment/>
    </xf>
    <xf numFmtId="1" fontId="1" fillId="0" borderId="27" xfId="0" applyNumberFormat="1" applyFont="1" applyBorder="1" applyAlignment="1">
      <alignment/>
    </xf>
    <xf numFmtId="0" fontId="0" fillId="2" borderId="0" xfId="0" applyFont="1" applyFill="1" applyAlignment="1">
      <alignment/>
    </xf>
    <xf numFmtId="2" fontId="0" fillId="2" borderId="0" xfId="0" applyNumberFormat="1" applyFont="1" applyFill="1" applyAlignment="1">
      <alignment/>
    </xf>
    <xf numFmtId="2" fontId="0" fillId="0" borderId="0" xfId="0" applyNumberFormat="1" applyFont="1" applyAlignment="1">
      <alignment/>
    </xf>
    <xf numFmtId="1" fontId="4" fillId="0" borderId="49" xfId="0" applyNumberFormat="1" applyFont="1" applyBorder="1" applyAlignment="1">
      <alignment horizontal="center"/>
    </xf>
    <xf numFmtId="1" fontId="4" fillId="0" borderId="50" xfId="0" applyNumberFormat="1" applyFont="1" applyBorder="1" applyAlignment="1">
      <alignment horizontal="center"/>
    </xf>
    <xf numFmtId="0" fontId="4" fillId="0" borderId="16" xfId="0" applyFont="1" applyBorder="1" applyAlignment="1">
      <alignment horizontal="center" wrapText="1"/>
    </xf>
    <xf numFmtId="0" fontId="4" fillId="0" borderId="55" xfId="0" applyFont="1" applyBorder="1" applyAlignment="1">
      <alignment horizontal="center"/>
    </xf>
    <xf numFmtId="1" fontId="4" fillId="0" borderId="35" xfId="0" applyNumberFormat="1" applyFont="1" applyBorder="1" applyAlignment="1">
      <alignment horizontal="center"/>
    </xf>
    <xf numFmtId="9" fontId="4" fillId="0" borderId="56" xfId="21" applyFont="1" applyBorder="1" applyAlignment="1">
      <alignment horizontal="center"/>
    </xf>
    <xf numFmtId="0" fontId="4" fillId="0" borderId="49" xfId="0" applyFont="1" applyBorder="1" applyAlignment="1">
      <alignment horizontal="center" wrapText="1"/>
    </xf>
    <xf numFmtId="0" fontId="4" fillId="0" borderId="35" xfId="0" applyFont="1" applyBorder="1" applyAlignment="1">
      <alignment horizontal="center" wrapText="1"/>
    </xf>
    <xf numFmtId="0" fontId="4" fillId="0" borderId="52" xfId="0" applyFont="1" applyBorder="1" applyAlignment="1">
      <alignment horizontal="center" wrapText="1"/>
    </xf>
    <xf numFmtId="0" fontId="4" fillId="0" borderId="55" xfId="0" applyFont="1" applyBorder="1" applyAlignment="1">
      <alignment horizontal="center" wrapText="1"/>
    </xf>
    <xf numFmtId="0" fontId="4" fillId="0" borderId="57" xfId="0" applyFont="1" applyBorder="1" applyAlignment="1">
      <alignment horizontal="center" wrapText="1"/>
    </xf>
    <xf numFmtId="0" fontId="4" fillId="0" borderId="58" xfId="0" applyFont="1" applyBorder="1" applyAlignment="1">
      <alignment horizontal="center" wrapText="1"/>
    </xf>
    <xf numFmtId="0" fontId="4" fillId="0" borderId="3" xfId="0" applyFont="1" applyBorder="1" applyAlignment="1">
      <alignment horizontal="center" wrapText="1"/>
    </xf>
    <xf numFmtId="0" fontId="4" fillId="0" borderId="57" xfId="0" applyFont="1" applyBorder="1" applyAlignment="1">
      <alignment horizontal="center"/>
    </xf>
    <xf numFmtId="166" fontId="4" fillId="0" borderId="58" xfId="0" applyNumberFormat="1" applyFont="1" applyBorder="1" applyAlignment="1">
      <alignment horizontal="center"/>
    </xf>
    <xf numFmtId="9" fontId="4" fillId="0" borderId="59" xfId="21" applyFont="1" applyBorder="1" applyAlignment="1">
      <alignment horizontal="center"/>
    </xf>
    <xf numFmtId="0" fontId="1" fillId="0" borderId="54" xfId="0" applyFont="1" applyBorder="1" applyAlignment="1">
      <alignment wrapText="1"/>
    </xf>
    <xf numFmtId="0" fontId="0" fillId="0" borderId="44" xfId="0" applyBorder="1" applyAlignment="1">
      <alignment wrapText="1"/>
    </xf>
    <xf numFmtId="0" fontId="0" fillId="0" borderId="42" xfId="0" applyBorder="1" applyAlignment="1">
      <alignment wrapText="1"/>
    </xf>
    <xf numFmtId="0" fontId="0" fillId="0" borderId="60" xfId="0" applyBorder="1" applyAlignment="1">
      <alignment wrapText="1"/>
    </xf>
    <xf numFmtId="0" fontId="0" fillId="0" borderId="54" xfId="0" applyBorder="1" applyAlignment="1">
      <alignment wrapText="1"/>
    </xf>
    <xf numFmtId="0" fontId="0" fillId="0" borderId="43" xfId="0" applyBorder="1" applyAlignment="1">
      <alignment wrapText="1"/>
    </xf>
    <xf numFmtId="0" fontId="4" fillId="2" borderId="16" xfId="0" applyFont="1" applyFill="1" applyBorder="1" applyAlignment="1">
      <alignment horizontal="center" wrapText="1"/>
    </xf>
    <xf numFmtId="0" fontId="0" fillId="0" borderId="31" xfId="0" applyFont="1" applyBorder="1" applyAlignment="1">
      <alignment/>
    </xf>
    <xf numFmtId="0" fontId="0" fillId="0" borderId="0" xfId="0" applyFont="1" applyAlignment="1">
      <alignment/>
    </xf>
    <xf numFmtId="0" fontId="0" fillId="0" borderId="8" xfId="0" applyFont="1" applyBorder="1" applyAlignment="1">
      <alignment/>
    </xf>
    <xf numFmtId="0" fontId="0" fillId="0" borderId="11" xfId="0" applyFont="1" applyBorder="1" applyAlignment="1">
      <alignment horizontal="center"/>
    </xf>
    <xf numFmtId="2" fontId="0" fillId="0" borderId="10" xfId="0" applyNumberFormat="1" applyFont="1" applyBorder="1" applyAlignment="1">
      <alignment horizontal="center"/>
    </xf>
    <xf numFmtId="0" fontId="0" fillId="0" borderId="10" xfId="0" applyFont="1" applyBorder="1" applyAlignment="1">
      <alignment horizontal="center"/>
    </xf>
    <xf numFmtId="0" fontId="0" fillId="0" borderId="9" xfId="0" applyFont="1" applyBorder="1" applyAlignment="1">
      <alignment horizontal="center"/>
    </xf>
    <xf numFmtId="0" fontId="0" fillId="0" borderId="17" xfId="0" applyFont="1" applyBorder="1" applyAlignment="1">
      <alignment/>
    </xf>
    <xf numFmtId="43" fontId="0" fillId="0" borderId="13" xfId="0" applyNumberFormat="1" applyFont="1" applyBorder="1" applyAlignment="1">
      <alignment horizontal="center"/>
    </xf>
    <xf numFmtId="9" fontId="0" fillId="0" borderId="12" xfId="0" applyNumberFormat="1" applyFont="1" applyBorder="1" applyAlignment="1">
      <alignment horizontal="center"/>
    </xf>
    <xf numFmtId="1" fontId="0" fillId="0" borderId="13" xfId="0" applyNumberFormat="1" applyFont="1" applyBorder="1" applyAlignment="1">
      <alignment horizontal="center"/>
    </xf>
    <xf numFmtId="9" fontId="0" fillId="0" borderId="29" xfId="0" applyNumberFormat="1" applyFont="1" applyBorder="1" applyAlignment="1">
      <alignment horizontal="center"/>
    </xf>
    <xf numFmtId="0" fontId="0" fillId="2" borderId="32" xfId="0" applyFont="1" applyFill="1" applyBorder="1" applyAlignment="1">
      <alignment/>
    </xf>
    <xf numFmtId="2" fontId="0" fillId="0" borderId="15" xfId="0" applyNumberFormat="1" applyFont="1" applyBorder="1" applyAlignment="1">
      <alignment/>
    </xf>
    <xf numFmtId="0" fontId="0" fillId="0" borderId="15" xfId="0" applyFont="1" applyBorder="1" applyAlignment="1">
      <alignment/>
    </xf>
    <xf numFmtId="0" fontId="0" fillId="0" borderId="14" xfId="0" applyFont="1" applyBorder="1" applyAlignment="1">
      <alignment/>
    </xf>
    <xf numFmtId="0" fontId="0" fillId="2" borderId="8" xfId="0" applyFont="1" applyFill="1" applyBorder="1" applyAlignment="1">
      <alignment wrapText="1"/>
    </xf>
    <xf numFmtId="1" fontId="0" fillId="0" borderId="17" xfId="0" applyNumberFormat="1" applyFont="1" applyBorder="1" applyAlignment="1">
      <alignment wrapText="1"/>
    </xf>
    <xf numFmtId="2" fontId="0" fillId="0" borderId="16" xfId="0" applyNumberFormat="1" applyFont="1" applyBorder="1" applyAlignment="1">
      <alignment wrapText="1"/>
    </xf>
    <xf numFmtId="0" fontId="0" fillId="0" borderId="0" xfId="0" applyFont="1" applyAlignment="1">
      <alignment wrapText="1"/>
    </xf>
    <xf numFmtId="0" fontId="0" fillId="2" borderId="8" xfId="0" applyFont="1" applyFill="1" applyBorder="1" applyAlignment="1">
      <alignment/>
    </xf>
    <xf numFmtId="2" fontId="0" fillId="2" borderId="15" xfId="0" applyNumberFormat="1" applyFont="1" applyFill="1" applyBorder="1" applyAlignment="1">
      <alignment/>
    </xf>
    <xf numFmtId="0" fontId="0" fillId="0" borderId="11" xfId="0" applyFont="1" applyBorder="1" applyAlignment="1">
      <alignment/>
    </xf>
    <xf numFmtId="166" fontId="0" fillId="0" borderId="11" xfId="15" applyNumberFormat="1" applyFont="1" applyBorder="1" applyAlignment="1">
      <alignment/>
    </xf>
    <xf numFmtId="166" fontId="0" fillId="0" borderId="10" xfId="15" applyNumberFormat="1" applyFont="1" applyBorder="1" applyAlignment="1">
      <alignment/>
    </xf>
    <xf numFmtId="166" fontId="0" fillId="0" borderId="30" xfId="15" applyNumberFormat="1" applyFont="1" applyBorder="1" applyAlignment="1">
      <alignment/>
    </xf>
    <xf numFmtId="0" fontId="0" fillId="0" borderId="18" xfId="0" applyFont="1" applyBorder="1" applyAlignment="1">
      <alignment/>
    </xf>
    <xf numFmtId="166" fontId="0" fillId="0" borderId="18" xfId="15" applyNumberFormat="1" applyFont="1" applyBorder="1" applyAlignment="1">
      <alignment/>
    </xf>
    <xf numFmtId="166" fontId="0" fillId="0" borderId="19" xfId="15" applyNumberFormat="1" applyFont="1" applyBorder="1" applyAlignment="1">
      <alignment/>
    </xf>
    <xf numFmtId="166" fontId="0" fillId="0" borderId="20" xfId="15" applyNumberFormat="1" applyFont="1" applyBorder="1" applyAlignment="1">
      <alignment/>
    </xf>
    <xf numFmtId="1" fontId="0" fillId="0" borderId="18" xfId="0" applyNumberFormat="1" applyFont="1" applyBorder="1" applyAlignment="1">
      <alignment/>
    </xf>
    <xf numFmtId="1" fontId="0" fillId="0" borderId="19" xfId="0" applyNumberFormat="1" applyFont="1" applyBorder="1" applyAlignment="1">
      <alignment/>
    </xf>
    <xf numFmtId="1" fontId="0" fillId="0" borderId="20" xfId="0" applyNumberFormat="1" applyFont="1" applyBorder="1" applyAlignment="1">
      <alignment/>
    </xf>
    <xf numFmtId="0" fontId="0" fillId="0" borderId="13" xfId="0" applyFont="1" applyBorder="1" applyAlignment="1">
      <alignment/>
    </xf>
    <xf numFmtId="1" fontId="0" fillId="0" borderId="13" xfId="0" applyNumberFormat="1" applyFont="1" applyBorder="1" applyAlignment="1">
      <alignment/>
    </xf>
    <xf numFmtId="1" fontId="0" fillId="0" borderId="12" xfId="0" applyNumberFormat="1" applyFont="1" applyBorder="1" applyAlignment="1">
      <alignment/>
    </xf>
    <xf numFmtId="1" fontId="0" fillId="0" borderId="21" xfId="0" applyNumberFormat="1" applyFont="1" applyBorder="1" applyAlignment="1">
      <alignment/>
    </xf>
    <xf numFmtId="0" fontId="0" fillId="2" borderId="23" xfId="0" applyFont="1" applyFill="1" applyBorder="1" applyAlignment="1">
      <alignment/>
    </xf>
    <xf numFmtId="2" fontId="0" fillId="2" borderId="22" xfId="0" applyNumberFormat="1" applyFont="1" applyFill="1" applyBorder="1" applyAlignment="1">
      <alignment/>
    </xf>
    <xf numFmtId="0" fontId="0" fillId="2" borderId="25" xfId="0" applyFont="1" applyFill="1" applyBorder="1" applyAlignment="1">
      <alignment/>
    </xf>
    <xf numFmtId="2" fontId="0" fillId="2" borderId="24" xfId="0" applyNumberFormat="1" applyFont="1" applyFill="1" applyBorder="1" applyAlignment="1">
      <alignment/>
    </xf>
    <xf numFmtId="0" fontId="0" fillId="0" borderId="26" xfId="0" applyFont="1" applyBorder="1" applyAlignment="1">
      <alignment/>
    </xf>
    <xf numFmtId="1" fontId="0" fillId="0" borderId="26" xfId="0" applyNumberFormat="1" applyFont="1" applyBorder="1" applyAlignment="1">
      <alignment/>
    </xf>
    <xf numFmtId="1" fontId="0" fillId="0" borderId="27" xfId="0" applyNumberFormat="1" applyFont="1" applyBorder="1" applyAlignment="1">
      <alignment/>
    </xf>
    <xf numFmtId="1" fontId="0" fillId="0" borderId="28" xfId="0" applyNumberFormat="1" applyFont="1" applyBorder="1" applyAlignment="1">
      <alignment/>
    </xf>
    <xf numFmtId="0" fontId="0" fillId="2" borderId="0" xfId="0" applyFont="1" applyFill="1" applyAlignment="1">
      <alignment/>
    </xf>
    <xf numFmtId="2" fontId="0" fillId="2" borderId="0" xfId="0" applyNumberFormat="1" applyFont="1" applyFill="1" applyAlignment="1">
      <alignment/>
    </xf>
    <xf numFmtId="2" fontId="0" fillId="0" borderId="0" xfId="0" applyNumberFormat="1" applyFont="1" applyAlignment="1">
      <alignment/>
    </xf>
    <xf numFmtId="0" fontId="1" fillId="0" borderId="54" xfId="0" applyFont="1" applyBorder="1" applyAlignment="1">
      <alignment wrapText="1"/>
    </xf>
    <xf numFmtId="0" fontId="0" fillId="0" borderId="0" xfId="0" applyFill="1" applyBorder="1" applyAlignment="1">
      <alignment wrapText="1"/>
    </xf>
    <xf numFmtId="0" fontId="5" fillId="0" borderId="31" xfId="0" applyFont="1" applyBorder="1" applyAlignment="1">
      <alignment horizontal="left"/>
    </xf>
    <xf numFmtId="0" fontId="1" fillId="0" borderId="0" xfId="0" applyFont="1" applyAlignment="1">
      <alignment horizontal="center" wrapText="1"/>
    </xf>
    <xf numFmtId="0" fontId="4" fillId="0" borderId="61" xfId="0" applyFont="1" applyBorder="1" applyAlignment="1">
      <alignment horizontal="center" wrapText="1"/>
    </xf>
    <xf numFmtId="0" fontId="4" fillId="0" borderId="62" xfId="0" applyFont="1" applyBorder="1" applyAlignment="1">
      <alignment horizontal="center" wrapText="1"/>
    </xf>
    <xf numFmtId="0" fontId="2" fillId="0" borderId="17" xfId="20" applyBorder="1" applyAlignment="1">
      <alignment horizontal="center"/>
    </xf>
    <xf numFmtId="0" fontId="2" fillId="0" borderId="2" xfId="20" applyBorder="1" applyAlignment="1">
      <alignment horizontal="center"/>
    </xf>
    <xf numFmtId="0" fontId="4" fillId="0" borderId="17" xfId="0" applyFont="1" applyBorder="1" applyAlignment="1">
      <alignment horizontal="center" wrapText="1"/>
    </xf>
    <xf numFmtId="0" fontId="4" fillId="0" borderId="2" xfId="0" applyFont="1" applyBorder="1" applyAlignment="1">
      <alignment horizontal="center" wrapText="1"/>
    </xf>
    <xf numFmtId="0" fontId="5" fillId="0" borderId="63" xfId="0" applyFont="1" applyBorder="1" applyAlignment="1">
      <alignment horizontal="left"/>
    </xf>
    <xf numFmtId="0" fontId="5" fillId="0" borderId="33" xfId="0" applyFont="1" applyBorder="1" applyAlignment="1">
      <alignment horizontal="left"/>
    </xf>
    <xf numFmtId="0" fontId="5" fillId="0" borderId="8" xfId="0" applyFont="1" applyBorder="1" applyAlignment="1">
      <alignment horizontal="left" vertical="top" wrapText="1"/>
    </xf>
    <xf numFmtId="0" fontId="5" fillId="0" borderId="0" xfId="0" applyFont="1" applyBorder="1" applyAlignment="1">
      <alignment horizontal="left" vertical="top" wrapText="1"/>
    </xf>
    <xf numFmtId="0" fontId="5" fillId="0" borderId="36" xfId="0" applyFont="1" applyBorder="1" applyAlignment="1">
      <alignment horizontal="left" vertical="top" wrapText="1"/>
    </xf>
    <xf numFmtId="0" fontId="5" fillId="0" borderId="37" xfId="0" applyFont="1" applyBorder="1" applyAlignment="1">
      <alignment horizontal="left" vertical="top" wrapText="1"/>
    </xf>
    <xf numFmtId="0" fontId="5" fillId="0" borderId="64" xfId="0" applyFont="1" applyBorder="1" applyAlignment="1">
      <alignment horizontal="left" vertical="top" wrapText="1"/>
    </xf>
    <xf numFmtId="0" fontId="5" fillId="0" borderId="38" xfId="0" applyFont="1" applyBorder="1" applyAlignment="1">
      <alignment horizontal="left" vertical="top" wrapText="1"/>
    </xf>
    <xf numFmtId="0" fontId="5" fillId="0" borderId="65" xfId="0" applyFont="1" applyBorder="1" applyAlignment="1">
      <alignment horizontal="center"/>
    </xf>
    <xf numFmtId="0" fontId="5" fillId="0" borderId="66" xfId="0" applyFont="1" applyBorder="1" applyAlignment="1">
      <alignment horizontal="center"/>
    </xf>
    <xf numFmtId="0" fontId="6" fillId="0" borderId="31" xfId="0" applyFont="1" applyBorder="1" applyAlignment="1">
      <alignment horizontal="center"/>
    </xf>
    <xf numFmtId="0" fontId="6" fillId="0" borderId="33" xfId="0" applyFont="1" applyBorder="1" applyAlignment="1">
      <alignment horizontal="center"/>
    </xf>
    <xf numFmtId="0" fontId="0" fillId="0" borderId="31" xfId="0" applyFont="1" applyBorder="1" applyAlignment="1">
      <alignment horizontal="left"/>
    </xf>
    <xf numFmtId="0" fontId="0" fillId="0" borderId="63" xfId="0" applyFont="1" applyBorder="1" applyAlignment="1">
      <alignment horizontal="left"/>
    </xf>
    <xf numFmtId="0" fontId="0" fillId="0" borderId="33" xfId="0" applyFont="1" applyBorder="1" applyAlignment="1">
      <alignment horizontal="left"/>
    </xf>
    <xf numFmtId="0" fontId="0" fillId="0" borderId="8" xfId="0" applyFont="1" applyBorder="1" applyAlignment="1">
      <alignment horizontal="left" vertical="top" wrapText="1"/>
    </xf>
    <xf numFmtId="0" fontId="0" fillId="0" borderId="0" xfId="0" applyFont="1" applyBorder="1" applyAlignment="1">
      <alignment horizontal="left" vertical="top" wrapText="1"/>
    </xf>
    <xf numFmtId="0" fontId="0" fillId="0" borderId="36" xfId="0" applyFont="1" applyBorder="1" applyAlignment="1">
      <alignment horizontal="left" vertical="top" wrapText="1"/>
    </xf>
    <xf numFmtId="0" fontId="0" fillId="0" borderId="37" xfId="0" applyFont="1" applyBorder="1" applyAlignment="1">
      <alignment horizontal="left" vertical="top" wrapText="1"/>
    </xf>
    <xf numFmtId="0" fontId="0" fillId="0" borderId="64" xfId="0" applyFont="1" applyBorder="1" applyAlignment="1">
      <alignment horizontal="left" vertical="top" wrapText="1"/>
    </xf>
    <xf numFmtId="0" fontId="0" fillId="0" borderId="38" xfId="0" applyFont="1" applyBorder="1" applyAlignment="1">
      <alignment horizontal="left" vertical="top" wrapText="1"/>
    </xf>
    <xf numFmtId="0" fontId="0" fillId="0" borderId="65" xfId="0" applyFont="1" applyBorder="1" applyAlignment="1">
      <alignment horizontal="center"/>
    </xf>
    <xf numFmtId="0" fontId="0" fillId="0" borderId="66" xfId="0" applyFont="1" applyBorder="1" applyAlignment="1">
      <alignment horizontal="center"/>
    </xf>
    <xf numFmtId="0" fontId="1" fillId="0" borderId="31" xfId="0" applyFont="1" applyBorder="1" applyAlignment="1">
      <alignment horizontal="center"/>
    </xf>
    <xf numFmtId="0" fontId="1" fillId="0" borderId="33" xfId="0" applyFont="1" applyBorder="1" applyAlignment="1">
      <alignment horizontal="center"/>
    </xf>
    <xf numFmtId="0" fontId="4" fillId="0" borderId="67" xfId="0" applyFont="1" applyBorder="1" applyAlignment="1">
      <alignment horizontal="center" wrapText="1"/>
    </xf>
    <xf numFmtId="0" fontId="2" fillId="0" borderId="68" xfId="20" applyBorder="1" applyAlignment="1">
      <alignment horizontal="center"/>
    </xf>
    <xf numFmtId="0" fontId="2" fillId="0" borderId="69" xfId="20" applyBorder="1" applyAlignment="1">
      <alignment horizontal="center"/>
    </xf>
    <xf numFmtId="0" fontId="2" fillId="0" borderId="70" xfId="20" applyBorder="1" applyAlignment="1">
      <alignment horizontal="center"/>
    </xf>
    <xf numFmtId="0" fontId="4" fillId="0" borderId="71" xfId="0" applyFont="1" applyBorder="1" applyAlignment="1">
      <alignment horizontal="center" wrapText="1"/>
    </xf>
    <xf numFmtId="0" fontId="0" fillId="0" borderId="31" xfId="0" applyFont="1" applyBorder="1" applyAlignment="1">
      <alignment horizontal="left"/>
    </xf>
    <xf numFmtId="0" fontId="0" fillId="0" borderId="63" xfId="0" applyFont="1" applyBorder="1" applyAlignment="1">
      <alignment horizontal="left"/>
    </xf>
    <xf numFmtId="0" fontId="0" fillId="0" borderId="33" xfId="0" applyFont="1" applyBorder="1" applyAlignment="1">
      <alignment horizontal="left"/>
    </xf>
    <xf numFmtId="0" fontId="0" fillId="0" borderId="8" xfId="0" applyFont="1" applyBorder="1" applyAlignment="1">
      <alignment horizontal="left" vertical="top" wrapText="1"/>
    </xf>
    <xf numFmtId="0" fontId="0" fillId="0" borderId="0" xfId="0" applyFont="1" applyBorder="1" applyAlignment="1">
      <alignment horizontal="left" vertical="top" wrapText="1"/>
    </xf>
    <xf numFmtId="0" fontId="0" fillId="0" borderId="36" xfId="0" applyFont="1" applyBorder="1" applyAlignment="1">
      <alignment horizontal="left" vertical="top" wrapText="1"/>
    </xf>
    <xf numFmtId="0" fontId="0" fillId="0" borderId="37" xfId="0" applyFont="1" applyBorder="1" applyAlignment="1">
      <alignment horizontal="left" vertical="top" wrapText="1"/>
    </xf>
    <xf numFmtId="0" fontId="0" fillId="0" borderId="64" xfId="0" applyFont="1" applyBorder="1" applyAlignment="1">
      <alignment horizontal="left" vertical="top" wrapText="1"/>
    </xf>
    <xf numFmtId="0" fontId="0" fillId="0" borderId="38" xfId="0" applyFont="1" applyBorder="1" applyAlignment="1">
      <alignment horizontal="left" vertical="top" wrapText="1"/>
    </xf>
    <xf numFmtId="0" fontId="0" fillId="0" borderId="65" xfId="0" applyFont="1" applyBorder="1" applyAlignment="1">
      <alignment horizontal="center"/>
    </xf>
    <xf numFmtId="0" fontId="0" fillId="0" borderId="66"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UNOLS 2001
Lost Time Accidents
Per 200,000 hours or 100 F-T Employees</a:t>
            </a:r>
          </a:p>
        </c:rich>
      </c:tx>
      <c:layout/>
      <c:spPr>
        <a:noFill/>
        <a:ln>
          <a:noFill/>
        </a:ln>
      </c:spPr>
    </c:title>
    <c:plotArea>
      <c:layout/>
      <c:barChart>
        <c:barDir val="col"/>
        <c:grouping val="clustered"/>
        <c:varyColors val="0"/>
        <c:ser>
          <c:idx val="0"/>
          <c:order val="0"/>
          <c:tx>
            <c:strRef>
              <c:f>'2001 Graph'!$A$5</c:f>
              <c:strCache>
                <c:ptCount val="1"/>
                <c:pt idx="0">
                  <c:v>Lost Time Accidents</c:v>
                </c:pt>
              </c:strCache>
            </c:strRef>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'2001 Graph'!$B$3:$F$3</c:f>
              <c:strCache/>
            </c:strRef>
          </c:cat>
          <c:val>
            <c:numRef>
              <c:f>'2001 Graph'!$B$5:$F$5</c:f>
              <c:numCache/>
            </c:numRef>
          </c:val>
        </c:ser>
        <c:axId val="50627160"/>
        <c:axId val="52991257"/>
      </c:barChart>
      <c:lineChart>
        <c:grouping val="standard"/>
        <c:varyColors val="0"/>
        <c:ser>
          <c:idx val="2"/>
          <c:order val="1"/>
          <c:tx>
            <c:v>BLS Average for Water Trans</c:v>
          </c:tx>
          <c:spPr>
            <a:ln w="254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'2001 Graph'!$B$6:$F$6</c:f>
              <c:numCache/>
            </c:numRef>
          </c:val>
          <c:smooth val="0"/>
        </c:ser>
        <c:axId val="7159266"/>
        <c:axId val="64433395"/>
      </c:lineChart>
      <c:catAx>
        <c:axId val="50627160"/>
        <c:scaling>
          <c:orientation val="minMax"/>
        </c:scaling>
        <c:axPos val="b"/>
        <c:delete val="0"/>
        <c:numFmt formatCode="General" sourceLinked="1"/>
        <c:majorTickMark val="in"/>
        <c:minorTickMark val="none"/>
        <c:tickLblPos val="nextTo"/>
        <c:crossAx val="52991257"/>
        <c:crosses val="autoZero"/>
        <c:auto val="0"/>
        <c:lblOffset val="100"/>
        <c:noMultiLvlLbl val="0"/>
      </c:catAx>
      <c:valAx>
        <c:axId val="52991257"/>
        <c:scaling>
          <c:orientation val="minMax"/>
        </c:scaling>
        <c:axPos val="l"/>
        <c:delete val="0"/>
        <c:numFmt formatCode="General" sourceLinked="1"/>
        <c:majorTickMark val="in"/>
        <c:minorTickMark val="none"/>
        <c:tickLblPos val="nextTo"/>
        <c:crossAx val="50627160"/>
        <c:crossesAt val="1"/>
        <c:crossBetween val="between"/>
        <c:dispUnits/>
      </c:valAx>
      <c:catAx>
        <c:axId val="7159266"/>
        <c:scaling>
          <c:orientation val="minMax"/>
        </c:scaling>
        <c:axPos val="b"/>
        <c:delete val="1"/>
        <c:majorTickMark val="in"/>
        <c:minorTickMark val="none"/>
        <c:tickLblPos val="nextTo"/>
        <c:crossAx val="64433395"/>
        <c:crosses val="autoZero"/>
        <c:auto val="0"/>
        <c:lblOffset val="100"/>
        <c:noMultiLvlLbl val="0"/>
      </c:catAx>
      <c:valAx>
        <c:axId val="64433395"/>
        <c:scaling>
          <c:orientation val="minMax"/>
        </c:scaling>
        <c:axPos val="l"/>
        <c:delete val="1"/>
        <c:majorTickMark val="in"/>
        <c:minorTickMark val="none"/>
        <c:tickLblPos val="nextTo"/>
        <c:crossAx val="715926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UNOLS 2001
Total Lost Days
Per 200,000 hours or 100 F-T Employees
</a:t>
            </a:r>
          </a:p>
        </c:rich>
      </c:tx>
      <c:layout/>
      <c:spPr>
        <a:noFill/>
        <a:ln>
          <a:noFill/>
        </a:ln>
      </c:spPr>
    </c:title>
    <c:plotArea>
      <c:layout/>
      <c:barChart>
        <c:barDir val="col"/>
        <c:grouping val="clustered"/>
        <c:varyColors val="0"/>
        <c:ser>
          <c:idx val="1"/>
          <c:order val="0"/>
          <c:tx>
            <c:strRef>
              <c:f>'2005 Graph'!$A$7</c:f>
              <c:strCache>
                <c:ptCount val="1"/>
                <c:pt idx="0">
                  <c:v>Lost Days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'2005 Graph'!$B$3:$F$3</c:f>
              <c:strCache/>
            </c:strRef>
          </c:cat>
          <c:val>
            <c:numRef>
              <c:f>'2005 Graph'!$B$7:$F$7</c:f>
              <c:numCache/>
            </c:numRef>
          </c:val>
        </c:ser>
        <c:axId val="5490732"/>
        <c:axId val="49416589"/>
      </c:barChart>
      <c:lineChart>
        <c:grouping val="standard"/>
        <c:varyColors val="0"/>
        <c:ser>
          <c:idx val="0"/>
          <c:order val="1"/>
          <c:tx>
            <c:strRef>
              <c:f>'2005 Graph'!$A$8</c:f>
              <c:strCache>
                <c:ptCount val="1"/>
                <c:pt idx="0">
                  <c:v>BLS Average</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'2005 Graph'!$B$8:$F$8</c:f>
              <c:numCache/>
            </c:numRef>
          </c:val>
          <c:smooth val="0"/>
        </c:ser>
        <c:axId val="42096118"/>
        <c:axId val="43320743"/>
      </c:lineChart>
      <c:catAx>
        <c:axId val="5490732"/>
        <c:scaling>
          <c:orientation val="minMax"/>
        </c:scaling>
        <c:axPos val="b"/>
        <c:delete val="0"/>
        <c:numFmt formatCode="General" sourceLinked="1"/>
        <c:majorTickMark val="cross"/>
        <c:minorTickMark val="none"/>
        <c:tickLblPos val="nextTo"/>
        <c:crossAx val="49416589"/>
        <c:crosses val="autoZero"/>
        <c:auto val="0"/>
        <c:lblOffset val="100"/>
        <c:noMultiLvlLbl val="0"/>
      </c:catAx>
      <c:valAx>
        <c:axId val="49416589"/>
        <c:scaling>
          <c:orientation val="minMax"/>
        </c:scaling>
        <c:axPos val="l"/>
        <c:delete val="0"/>
        <c:numFmt formatCode="General" sourceLinked="1"/>
        <c:majorTickMark val="cross"/>
        <c:minorTickMark val="none"/>
        <c:tickLblPos val="nextTo"/>
        <c:crossAx val="5490732"/>
        <c:crossesAt val="1"/>
        <c:crossBetween val="between"/>
        <c:dispUnits/>
      </c:valAx>
      <c:catAx>
        <c:axId val="42096118"/>
        <c:scaling>
          <c:orientation val="minMax"/>
        </c:scaling>
        <c:axPos val="b"/>
        <c:delete val="1"/>
        <c:majorTickMark val="cross"/>
        <c:minorTickMark val="none"/>
        <c:tickLblPos val="nextTo"/>
        <c:crossAx val="43320743"/>
        <c:crosses val="autoZero"/>
        <c:auto val="0"/>
        <c:lblOffset val="100"/>
        <c:noMultiLvlLbl val="0"/>
      </c:catAx>
      <c:valAx>
        <c:axId val="43320743"/>
        <c:scaling>
          <c:orientation val="minMax"/>
        </c:scaling>
        <c:axPos val="l"/>
        <c:delete val="1"/>
        <c:majorTickMark val="cross"/>
        <c:minorTickMark val="none"/>
        <c:tickLblPos val="nextTo"/>
        <c:crossAx val="4209611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UNOLS 2004
Lost Time Accidents
Per 200,000 hours or 100 F-T Employees</a:t>
            </a:r>
          </a:p>
        </c:rich>
      </c:tx>
      <c:layout/>
      <c:spPr>
        <a:noFill/>
        <a:ln>
          <a:noFill/>
        </a:ln>
      </c:spPr>
    </c:title>
    <c:plotArea>
      <c:layout/>
      <c:barChart>
        <c:barDir val="col"/>
        <c:grouping val="clustered"/>
        <c:varyColors val="0"/>
        <c:ser>
          <c:idx val="0"/>
          <c:order val="0"/>
          <c:tx>
            <c:strRef>
              <c:f>'2006 Graph'!$A$5</c:f>
              <c:strCache>
                <c:ptCount val="1"/>
                <c:pt idx="0">
                  <c:v>Lost Time Accidents</c:v>
                </c:pt>
              </c:strCache>
            </c:strRef>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'2006 Graph'!$B$3:$F$3</c:f>
              <c:strCache/>
            </c:strRef>
          </c:cat>
          <c:val>
            <c:numRef>
              <c:f>'2006 Graph'!$B$5:$F$5</c:f>
              <c:numCache/>
            </c:numRef>
          </c:val>
        </c:ser>
        <c:axId val="54342368"/>
        <c:axId val="19319265"/>
      </c:barChart>
      <c:lineChart>
        <c:grouping val="standard"/>
        <c:varyColors val="0"/>
        <c:ser>
          <c:idx val="2"/>
          <c:order val="1"/>
          <c:tx>
            <c:v>BLS Average for Water Trans</c:v>
          </c:tx>
          <c:spPr>
            <a:ln w="254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'2006 Graph'!$B$6:$F$6</c:f>
              <c:numCache/>
            </c:numRef>
          </c:val>
          <c:smooth val="0"/>
        </c:ser>
        <c:axId val="39655658"/>
        <c:axId val="21356603"/>
      </c:lineChart>
      <c:catAx>
        <c:axId val="54342368"/>
        <c:scaling>
          <c:orientation val="minMax"/>
        </c:scaling>
        <c:axPos val="b"/>
        <c:delete val="0"/>
        <c:numFmt formatCode="General" sourceLinked="1"/>
        <c:majorTickMark val="in"/>
        <c:minorTickMark val="none"/>
        <c:tickLblPos val="nextTo"/>
        <c:crossAx val="19319265"/>
        <c:crosses val="autoZero"/>
        <c:auto val="0"/>
        <c:lblOffset val="100"/>
        <c:noMultiLvlLbl val="0"/>
      </c:catAx>
      <c:valAx>
        <c:axId val="19319265"/>
        <c:scaling>
          <c:orientation val="minMax"/>
        </c:scaling>
        <c:axPos val="l"/>
        <c:delete val="0"/>
        <c:numFmt formatCode="General" sourceLinked="1"/>
        <c:majorTickMark val="in"/>
        <c:minorTickMark val="none"/>
        <c:tickLblPos val="nextTo"/>
        <c:crossAx val="54342368"/>
        <c:crossesAt val="1"/>
        <c:crossBetween val="between"/>
        <c:dispUnits/>
      </c:valAx>
      <c:catAx>
        <c:axId val="39655658"/>
        <c:scaling>
          <c:orientation val="minMax"/>
        </c:scaling>
        <c:axPos val="b"/>
        <c:delete val="1"/>
        <c:majorTickMark val="in"/>
        <c:minorTickMark val="none"/>
        <c:tickLblPos val="nextTo"/>
        <c:crossAx val="21356603"/>
        <c:crosses val="autoZero"/>
        <c:auto val="0"/>
        <c:lblOffset val="100"/>
        <c:noMultiLvlLbl val="0"/>
      </c:catAx>
      <c:valAx>
        <c:axId val="21356603"/>
        <c:scaling>
          <c:orientation val="minMax"/>
        </c:scaling>
        <c:axPos val="l"/>
        <c:delete val="1"/>
        <c:majorTickMark val="in"/>
        <c:minorTickMark val="none"/>
        <c:tickLblPos val="nextTo"/>
        <c:crossAx val="3965565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UNOLS 2001
Total Lost Days
Per 200,000 hours or 100 F-T Employees
</a:t>
            </a:r>
          </a:p>
        </c:rich>
      </c:tx>
      <c:layout/>
      <c:spPr>
        <a:noFill/>
        <a:ln>
          <a:noFill/>
        </a:ln>
      </c:spPr>
    </c:title>
    <c:plotArea>
      <c:layout/>
      <c:barChart>
        <c:barDir val="col"/>
        <c:grouping val="clustered"/>
        <c:varyColors val="0"/>
        <c:ser>
          <c:idx val="1"/>
          <c:order val="0"/>
          <c:tx>
            <c:strRef>
              <c:f>'2006 Graph'!$A$7</c:f>
              <c:strCache>
                <c:ptCount val="1"/>
                <c:pt idx="0">
                  <c:v>Lost Days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'2006 Graph'!$B$3:$F$3</c:f>
              <c:strCache/>
            </c:strRef>
          </c:cat>
          <c:val>
            <c:numRef>
              <c:f>'2006 Graph'!$B$7:$F$7</c:f>
              <c:numCache/>
            </c:numRef>
          </c:val>
        </c:ser>
        <c:axId val="57991700"/>
        <c:axId val="52163253"/>
      </c:barChart>
      <c:lineChart>
        <c:grouping val="standard"/>
        <c:varyColors val="0"/>
        <c:ser>
          <c:idx val="0"/>
          <c:order val="1"/>
          <c:tx>
            <c:strRef>
              <c:f>'2006 Graph'!$A$8</c:f>
              <c:strCache>
                <c:ptCount val="1"/>
                <c:pt idx="0">
                  <c:v>BLS Average</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'2006 Graph'!$B$8:$F$8</c:f>
              <c:numCache/>
            </c:numRef>
          </c:val>
          <c:smooth val="0"/>
        </c:ser>
        <c:axId val="66816094"/>
        <c:axId val="64473935"/>
      </c:lineChart>
      <c:catAx>
        <c:axId val="57991700"/>
        <c:scaling>
          <c:orientation val="minMax"/>
        </c:scaling>
        <c:axPos val="b"/>
        <c:delete val="0"/>
        <c:numFmt formatCode="General" sourceLinked="1"/>
        <c:majorTickMark val="cross"/>
        <c:minorTickMark val="none"/>
        <c:tickLblPos val="nextTo"/>
        <c:crossAx val="52163253"/>
        <c:crosses val="autoZero"/>
        <c:auto val="0"/>
        <c:lblOffset val="100"/>
        <c:noMultiLvlLbl val="0"/>
      </c:catAx>
      <c:valAx>
        <c:axId val="52163253"/>
        <c:scaling>
          <c:orientation val="minMax"/>
        </c:scaling>
        <c:axPos val="l"/>
        <c:delete val="0"/>
        <c:numFmt formatCode="General" sourceLinked="1"/>
        <c:majorTickMark val="cross"/>
        <c:minorTickMark val="none"/>
        <c:tickLblPos val="nextTo"/>
        <c:crossAx val="57991700"/>
        <c:crossesAt val="1"/>
        <c:crossBetween val="between"/>
        <c:dispUnits/>
      </c:valAx>
      <c:catAx>
        <c:axId val="66816094"/>
        <c:scaling>
          <c:orientation val="minMax"/>
        </c:scaling>
        <c:axPos val="b"/>
        <c:delete val="1"/>
        <c:majorTickMark val="cross"/>
        <c:minorTickMark val="none"/>
        <c:tickLblPos val="nextTo"/>
        <c:crossAx val="64473935"/>
        <c:crosses val="autoZero"/>
        <c:auto val="0"/>
        <c:lblOffset val="100"/>
        <c:noMultiLvlLbl val="0"/>
      </c:catAx>
      <c:valAx>
        <c:axId val="64473935"/>
        <c:scaling>
          <c:orientation val="minMax"/>
        </c:scaling>
        <c:axPos val="l"/>
        <c:delete val="1"/>
        <c:majorTickMark val="cross"/>
        <c:minorTickMark val="none"/>
        <c:tickLblPos val="nextTo"/>
        <c:crossAx val="6681609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UNOLS 2001
Total Lost Days
Per 200,000 hours or 100 F-T Employees
</a:t>
            </a:r>
          </a:p>
        </c:rich>
      </c:tx>
      <c:layout/>
      <c:spPr>
        <a:noFill/>
        <a:ln>
          <a:noFill/>
        </a:ln>
      </c:spPr>
    </c:title>
    <c:plotArea>
      <c:layout/>
      <c:barChart>
        <c:barDir val="col"/>
        <c:grouping val="clustered"/>
        <c:varyColors val="0"/>
        <c:ser>
          <c:idx val="1"/>
          <c:order val="0"/>
          <c:tx>
            <c:strRef>
              <c:f>'2001 Graph'!$A$7</c:f>
              <c:strCache>
                <c:ptCount val="1"/>
                <c:pt idx="0">
                  <c:v>Lost Days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'2001 Graph'!$B$3:$F$3</c:f>
              <c:strCache/>
            </c:strRef>
          </c:cat>
          <c:val>
            <c:numRef>
              <c:f>'2001 Graph'!$B$7:$F$7</c:f>
              <c:numCache/>
            </c:numRef>
          </c:val>
        </c:ser>
        <c:axId val="43029644"/>
        <c:axId val="51722477"/>
      </c:barChart>
      <c:lineChart>
        <c:grouping val="standard"/>
        <c:varyColors val="0"/>
        <c:ser>
          <c:idx val="0"/>
          <c:order val="1"/>
          <c:tx>
            <c:strRef>
              <c:f>'2001 Graph'!$A$8</c:f>
              <c:strCache>
                <c:ptCount val="1"/>
                <c:pt idx="0">
                  <c:v>BLS Average</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'2001 Graph'!$B$8:$F$8</c:f>
              <c:numCache/>
            </c:numRef>
          </c:val>
          <c:smooth val="0"/>
        </c:ser>
        <c:axId val="62849110"/>
        <c:axId val="28771079"/>
      </c:lineChart>
      <c:catAx>
        <c:axId val="43029644"/>
        <c:scaling>
          <c:orientation val="minMax"/>
        </c:scaling>
        <c:axPos val="b"/>
        <c:delete val="0"/>
        <c:numFmt formatCode="General" sourceLinked="1"/>
        <c:majorTickMark val="in"/>
        <c:minorTickMark val="none"/>
        <c:tickLblPos val="nextTo"/>
        <c:crossAx val="51722477"/>
        <c:crosses val="autoZero"/>
        <c:auto val="0"/>
        <c:lblOffset val="100"/>
        <c:noMultiLvlLbl val="0"/>
      </c:catAx>
      <c:valAx>
        <c:axId val="51722477"/>
        <c:scaling>
          <c:orientation val="minMax"/>
        </c:scaling>
        <c:axPos val="l"/>
        <c:delete val="0"/>
        <c:numFmt formatCode="General" sourceLinked="1"/>
        <c:majorTickMark val="in"/>
        <c:minorTickMark val="none"/>
        <c:tickLblPos val="nextTo"/>
        <c:crossAx val="43029644"/>
        <c:crossesAt val="1"/>
        <c:crossBetween val="between"/>
        <c:dispUnits/>
      </c:valAx>
      <c:catAx>
        <c:axId val="62849110"/>
        <c:scaling>
          <c:orientation val="minMax"/>
        </c:scaling>
        <c:axPos val="b"/>
        <c:delete val="1"/>
        <c:majorTickMark val="in"/>
        <c:minorTickMark val="none"/>
        <c:tickLblPos val="nextTo"/>
        <c:crossAx val="28771079"/>
        <c:crosses val="autoZero"/>
        <c:auto val="0"/>
        <c:lblOffset val="100"/>
        <c:noMultiLvlLbl val="0"/>
      </c:catAx>
      <c:valAx>
        <c:axId val="28771079"/>
        <c:scaling>
          <c:orientation val="minMax"/>
        </c:scaling>
        <c:axPos val="l"/>
        <c:delete val="1"/>
        <c:majorTickMark val="in"/>
        <c:minorTickMark val="none"/>
        <c:tickLblPos val="nextTo"/>
        <c:crossAx val="6284911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UNOLS 2002
Lost Time Accidents
Per 200,000 hours or 100 F-T Employees</a:t>
            </a:r>
          </a:p>
        </c:rich>
      </c:tx>
      <c:layout/>
      <c:spPr>
        <a:noFill/>
        <a:ln>
          <a:noFill/>
        </a:ln>
      </c:spPr>
    </c:title>
    <c:plotArea>
      <c:layout/>
      <c:barChart>
        <c:barDir val="col"/>
        <c:grouping val="clustered"/>
        <c:varyColors val="0"/>
        <c:ser>
          <c:idx val="0"/>
          <c:order val="0"/>
          <c:tx>
            <c:strRef>
              <c:f>'2002 Graph'!$A$5</c:f>
              <c:strCache>
                <c:ptCount val="1"/>
                <c:pt idx="0">
                  <c:v>Lost Time Accidents</c:v>
                </c:pt>
              </c:strCache>
            </c:strRef>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'2002 Graph'!$B$3:$F$3</c:f>
              <c:strCache/>
            </c:strRef>
          </c:cat>
          <c:val>
            <c:numRef>
              <c:f>'2002 Graph'!$B$5:$F$5</c:f>
              <c:numCache/>
            </c:numRef>
          </c:val>
        </c:ser>
        <c:axId val="57613120"/>
        <c:axId val="48756033"/>
      </c:barChart>
      <c:lineChart>
        <c:grouping val="standard"/>
        <c:varyColors val="0"/>
        <c:ser>
          <c:idx val="2"/>
          <c:order val="1"/>
          <c:tx>
            <c:v>BLS Average for Water Trans</c:v>
          </c:tx>
          <c:spPr>
            <a:ln w="254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'2002 Graph'!$B$6:$F$6</c:f>
              <c:numCache/>
            </c:numRef>
          </c:val>
          <c:smooth val="0"/>
        </c:ser>
        <c:axId val="36151114"/>
        <c:axId val="56924571"/>
      </c:lineChart>
      <c:catAx>
        <c:axId val="57613120"/>
        <c:scaling>
          <c:orientation val="minMax"/>
        </c:scaling>
        <c:axPos val="b"/>
        <c:delete val="0"/>
        <c:numFmt formatCode="General" sourceLinked="1"/>
        <c:majorTickMark val="in"/>
        <c:minorTickMark val="none"/>
        <c:tickLblPos val="nextTo"/>
        <c:crossAx val="48756033"/>
        <c:crosses val="autoZero"/>
        <c:auto val="0"/>
        <c:lblOffset val="100"/>
        <c:noMultiLvlLbl val="0"/>
      </c:catAx>
      <c:valAx>
        <c:axId val="48756033"/>
        <c:scaling>
          <c:orientation val="minMax"/>
        </c:scaling>
        <c:axPos val="l"/>
        <c:delete val="0"/>
        <c:numFmt formatCode="General" sourceLinked="1"/>
        <c:majorTickMark val="in"/>
        <c:minorTickMark val="none"/>
        <c:tickLblPos val="nextTo"/>
        <c:crossAx val="57613120"/>
        <c:crossesAt val="1"/>
        <c:crossBetween val="between"/>
        <c:dispUnits/>
      </c:valAx>
      <c:catAx>
        <c:axId val="36151114"/>
        <c:scaling>
          <c:orientation val="minMax"/>
        </c:scaling>
        <c:axPos val="b"/>
        <c:delete val="1"/>
        <c:majorTickMark val="in"/>
        <c:minorTickMark val="none"/>
        <c:tickLblPos val="nextTo"/>
        <c:crossAx val="56924571"/>
        <c:crosses val="autoZero"/>
        <c:auto val="0"/>
        <c:lblOffset val="100"/>
        <c:noMultiLvlLbl val="0"/>
      </c:catAx>
      <c:valAx>
        <c:axId val="56924571"/>
        <c:scaling>
          <c:orientation val="minMax"/>
        </c:scaling>
        <c:axPos val="l"/>
        <c:delete val="1"/>
        <c:majorTickMark val="in"/>
        <c:minorTickMark val="none"/>
        <c:tickLblPos val="nextTo"/>
        <c:crossAx val="3615111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UNOLS 2001
Total Lost Days
Per 200,000 hours or 100 F-T Employees
</a:t>
            </a:r>
          </a:p>
        </c:rich>
      </c:tx>
      <c:layout/>
      <c:spPr>
        <a:noFill/>
        <a:ln>
          <a:noFill/>
        </a:ln>
      </c:spPr>
    </c:title>
    <c:plotArea>
      <c:layout/>
      <c:barChart>
        <c:barDir val="col"/>
        <c:grouping val="clustered"/>
        <c:varyColors val="0"/>
        <c:ser>
          <c:idx val="1"/>
          <c:order val="0"/>
          <c:tx>
            <c:strRef>
              <c:f>'2002 Graph'!$A$7</c:f>
              <c:strCache>
                <c:ptCount val="1"/>
                <c:pt idx="0">
                  <c:v>Lost Days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'2002 Graph'!$B$3:$F$3</c:f>
              <c:strCache/>
            </c:strRef>
          </c:cat>
          <c:val>
            <c:numRef>
              <c:f>'2002 Graph'!$B$7:$F$7</c:f>
              <c:numCache/>
            </c:numRef>
          </c:val>
        </c:ser>
        <c:axId val="42559092"/>
        <c:axId val="47487509"/>
      </c:barChart>
      <c:lineChart>
        <c:grouping val="standard"/>
        <c:varyColors val="0"/>
        <c:ser>
          <c:idx val="0"/>
          <c:order val="1"/>
          <c:tx>
            <c:strRef>
              <c:f>'2002 Graph'!$A$8</c:f>
              <c:strCache>
                <c:ptCount val="1"/>
                <c:pt idx="0">
                  <c:v>BLS Average</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'2002 Graph'!$B$8:$F$8</c:f>
              <c:numCache/>
            </c:numRef>
          </c:val>
          <c:smooth val="0"/>
        </c:ser>
        <c:axId val="24734398"/>
        <c:axId val="21282991"/>
      </c:lineChart>
      <c:catAx>
        <c:axId val="42559092"/>
        <c:scaling>
          <c:orientation val="minMax"/>
        </c:scaling>
        <c:axPos val="b"/>
        <c:delete val="0"/>
        <c:numFmt formatCode="General" sourceLinked="1"/>
        <c:majorTickMark val="cross"/>
        <c:minorTickMark val="none"/>
        <c:tickLblPos val="nextTo"/>
        <c:crossAx val="47487509"/>
        <c:crosses val="autoZero"/>
        <c:auto val="0"/>
        <c:lblOffset val="100"/>
        <c:noMultiLvlLbl val="0"/>
      </c:catAx>
      <c:valAx>
        <c:axId val="47487509"/>
        <c:scaling>
          <c:orientation val="minMax"/>
        </c:scaling>
        <c:axPos val="l"/>
        <c:delete val="0"/>
        <c:numFmt formatCode="General" sourceLinked="1"/>
        <c:majorTickMark val="cross"/>
        <c:minorTickMark val="none"/>
        <c:tickLblPos val="nextTo"/>
        <c:crossAx val="42559092"/>
        <c:crossesAt val="1"/>
        <c:crossBetween val="between"/>
        <c:dispUnits/>
      </c:valAx>
      <c:catAx>
        <c:axId val="24734398"/>
        <c:scaling>
          <c:orientation val="minMax"/>
        </c:scaling>
        <c:axPos val="b"/>
        <c:delete val="1"/>
        <c:majorTickMark val="cross"/>
        <c:minorTickMark val="none"/>
        <c:tickLblPos val="nextTo"/>
        <c:crossAx val="21282991"/>
        <c:crosses val="autoZero"/>
        <c:auto val="0"/>
        <c:lblOffset val="100"/>
        <c:noMultiLvlLbl val="0"/>
      </c:catAx>
      <c:valAx>
        <c:axId val="21282991"/>
        <c:scaling>
          <c:orientation val="minMax"/>
        </c:scaling>
        <c:axPos val="l"/>
        <c:delete val="1"/>
        <c:majorTickMark val="cross"/>
        <c:minorTickMark val="none"/>
        <c:tickLblPos val="nextTo"/>
        <c:crossAx val="2473439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UNOLS 2003
Lost Time Accidents
Per 200,000 hours or 100 F-T Employees</a:t>
            </a:r>
          </a:p>
        </c:rich>
      </c:tx>
      <c:layout/>
      <c:spPr>
        <a:noFill/>
        <a:ln>
          <a:noFill/>
        </a:ln>
      </c:spPr>
    </c:title>
    <c:plotArea>
      <c:layout/>
      <c:barChart>
        <c:barDir val="col"/>
        <c:grouping val="clustered"/>
        <c:varyColors val="0"/>
        <c:ser>
          <c:idx val="0"/>
          <c:order val="0"/>
          <c:tx>
            <c:strRef>
              <c:f>'2003 Graph'!$A$5</c:f>
              <c:strCache>
                <c:ptCount val="1"/>
                <c:pt idx="0">
                  <c:v>Lost Time Accidents</c:v>
                </c:pt>
              </c:strCache>
            </c:strRef>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'2003 Graph'!$B$3:$F$3</c:f>
              <c:strCache/>
            </c:strRef>
          </c:cat>
          <c:val>
            <c:numRef>
              <c:f>'2003 Graph'!$B$5:$F$5</c:f>
              <c:numCache/>
            </c:numRef>
          </c:val>
        </c:ser>
        <c:axId val="57329192"/>
        <c:axId val="46200681"/>
      </c:barChart>
      <c:lineChart>
        <c:grouping val="standard"/>
        <c:varyColors val="0"/>
        <c:ser>
          <c:idx val="2"/>
          <c:order val="1"/>
          <c:tx>
            <c:v>BLS Average for Water Trans</c:v>
          </c:tx>
          <c:spPr>
            <a:ln w="254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'2003 Graph'!$B$6:$F$6</c:f>
              <c:numCache/>
            </c:numRef>
          </c:val>
          <c:smooth val="0"/>
        </c:ser>
        <c:axId val="13152946"/>
        <c:axId val="51267651"/>
      </c:lineChart>
      <c:catAx>
        <c:axId val="57329192"/>
        <c:scaling>
          <c:orientation val="minMax"/>
        </c:scaling>
        <c:axPos val="b"/>
        <c:delete val="0"/>
        <c:numFmt formatCode="General" sourceLinked="1"/>
        <c:majorTickMark val="in"/>
        <c:minorTickMark val="none"/>
        <c:tickLblPos val="nextTo"/>
        <c:crossAx val="46200681"/>
        <c:crosses val="autoZero"/>
        <c:auto val="0"/>
        <c:lblOffset val="100"/>
        <c:noMultiLvlLbl val="0"/>
      </c:catAx>
      <c:valAx>
        <c:axId val="46200681"/>
        <c:scaling>
          <c:orientation val="minMax"/>
        </c:scaling>
        <c:axPos val="l"/>
        <c:delete val="0"/>
        <c:numFmt formatCode="General" sourceLinked="1"/>
        <c:majorTickMark val="in"/>
        <c:minorTickMark val="none"/>
        <c:tickLblPos val="nextTo"/>
        <c:crossAx val="57329192"/>
        <c:crossesAt val="1"/>
        <c:crossBetween val="between"/>
        <c:dispUnits/>
      </c:valAx>
      <c:catAx>
        <c:axId val="13152946"/>
        <c:scaling>
          <c:orientation val="minMax"/>
        </c:scaling>
        <c:axPos val="b"/>
        <c:delete val="1"/>
        <c:majorTickMark val="in"/>
        <c:minorTickMark val="none"/>
        <c:tickLblPos val="nextTo"/>
        <c:crossAx val="51267651"/>
        <c:crosses val="autoZero"/>
        <c:auto val="0"/>
        <c:lblOffset val="100"/>
        <c:noMultiLvlLbl val="0"/>
      </c:catAx>
      <c:valAx>
        <c:axId val="51267651"/>
        <c:scaling>
          <c:orientation val="minMax"/>
        </c:scaling>
        <c:axPos val="l"/>
        <c:delete val="1"/>
        <c:majorTickMark val="in"/>
        <c:minorTickMark val="none"/>
        <c:tickLblPos val="nextTo"/>
        <c:crossAx val="1315294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UNOLS 2001
Total Lost Days
Per 200,000 hours or 100 F-T Employees
</a:t>
            </a:r>
          </a:p>
        </c:rich>
      </c:tx>
      <c:layout/>
      <c:spPr>
        <a:noFill/>
        <a:ln>
          <a:noFill/>
        </a:ln>
      </c:spPr>
    </c:title>
    <c:plotArea>
      <c:layout/>
      <c:barChart>
        <c:barDir val="col"/>
        <c:grouping val="clustered"/>
        <c:varyColors val="0"/>
        <c:ser>
          <c:idx val="1"/>
          <c:order val="0"/>
          <c:tx>
            <c:strRef>
              <c:f>'2003 Graph'!$A$7</c:f>
              <c:strCache>
                <c:ptCount val="1"/>
                <c:pt idx="0">
                  <c:v>Lost Days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'2003 Graph'!$B$3:$F$3</c:f>
              <c:strCache/>
            </c:strRef>
          </c:cat>
          <c:val>
            <c:numRef>
              <c:f>'2003 Graph'!$B$7:$F$7</c:f>
              <c:numCache/>
            </c:numRef>
          </c:val>
        </c:ser>
        <c:axId val="58755676"/>
        <c:axId val="59039037"/>
      </c:barChart>
      <c:lineChart>
        <c:grouping val="standard"/>
        <c:varyColors val="0"/>
        <c:ser>
          <c:idx val="0"/>
          <c:order val="1"/>
          <c:tx>
            <c:strRef>
              <c:f>'2003 Graph'!$A$8</c:f>
              <c:strCache>
                <c:ptCount val="1"/>
                <c:pt idx="0">
                  <c:v>BLS Average</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'2003 Graph'!$B$8:$F$8</c:f>
              <c:numCache/>
            </c:numRef>
          </c:val>
          <c:smooth val="0"/>
        </c:ser>
        <c:axId val="61589286"/>
        <c:axId val="17432663"/>
      </c:lineChart>
      <c:catAx>
        <c:axId val="58755676"/>
        <c:scaling>
          <c:orientation val="minMax"/>
        </c:scaling>
        <c:axPos val="b"/>
        <c:delete val="0"/>
        <c:numFmt formatCode="General" sourceLinked="1"/>
        <c:majorTickMark val="cross"/>
        <c:minorTickMark val="none"/>
        <c:tickLblPos val="nextTo"/>
        <c:crossAx val="59039037"/>
        <c:crosses val="autoZero"/>
        <c:auto val="0"/>
        <c:lblOffset val="100"/>
        <c:noMultiLvlLbl val="0"/>
      </c:catAx>
      <c:valAx>
        <c:axId val="59039037"/>
        <c:scaling>
          <c:orientation val="minMax"/>
        </c:scaling>
        <c:axPos val="l"/>
        <c:delete val="0"/>
        <c:numFmt formatCode="General" sourceLinked="1"/>
        <c:majorTickMark val="cross"/>
        <c:minorTickMark val="none"/>
        <c:tickLblPos val="nextTo"/>
        <c:crossAx val="58755676"/>
        <c:crossesAt val="1"/>
        <c:crossBetween val="between"/>
        <c:dispUnits/>
      </c:valAx>
      <c:catAx>
        <c:axId val="61589286"/>
        <c:scaling>
          <c:orientation val="minMax"/>
        </c:scaling>
        <c:axPos val="b"/>
        <c:delete val="1"/>
        <c:majorTickMark val="cross"/>
        <c:minorTickMark val="none"/>
        <c:tickLblPos val="nextTo"/>
        <c:crossAx val="17432663"/>
        <c:crosses val="autoZero"/>
        <c:auto val="0"/>
        <c:lblOffset val="100"/>
        <c:noMultiLvlLbl val="0"/>
      </c:catAx>
      <c:valAx>
        <c:axId val="17432663"/>
        <c:scaling>
          <c:orientation val="minMax"/>
        </c:scaling>
        <c:axPos val="l"/>
        <c:delete val="1"/>
        <c:majorTickMark val="cross"/>
        <c:minorTickMark val="none"/>
        <c:tickLblPos val="nextTo"/>
        <c:crossAx val="6158928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UNOLS 2004
Lost Time Accidents
Per 200,000 hours or 100 F-T Employees</a:t>
            </a:r>
          </a:p>
        </c:rich>
      </c:tx>
      <c:layout/>
      <c:spPr>
        <a:noFill/>
        <a:ln>
          <a:noFill/>
        </a:ln>
      </c:spPr>
    </c:title>
    <c:plotArea>
      <c:layout/>
      <c:barChart>
        <c:barDir val="col"/>
        <c:grouping val="clustered"/>
        <c:varyColors val="0"/>
        <c:ser>
          <c:idx val="0"/>
          <c:order val="0"/>
          <c:tx>
            <c:strRef>
              <c:f>'2004 Graph'!$A$5</c:f>
              <c:strCache>
                <c:ptCount val="1"/>
                <c:pt idx="0">
                  <c:v>Lost Time Accidents</c:v>
                </c:pt>
              </c:strCache>
            </c:strRef>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'2004 Graph'!$B$3:$F$3</c:f>
              <c:strCache/>
            </c:strRef>
          </c:cat>
          <c:val>
            <c:numRef>
              <c:f>'2004 Graph'!$B$5:$F$5</c:f>
              <c:numCache/>
            </c:numRef>
          </c:val>
        </c:ser>
        <c:axId val="22676240"/>
        <c:axId val="2759569"/>
      </c:barChart>
      <c:lineChart>
        <c:grouping val="standard"/>
        <c:varyColors val="0"/>
        <c:ser>
          <c:idx val="2"/>
          <c:order val="1"/>
          <c:tx>
            <c:v>BLS Average for Water Trans</c:v>
          </c:tx>
          <c:spPr>
            <a:ln w="254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'2004 Graph'!$B$6:$F$6</c:f>
              <c:numCache/>
            </c:numRef>
          </c:val>
          <c:smooth val="0"/>
        </c:ser>
        <c:axId val="24836122"/>
        <c:axId val="22198507"/>
      </c:lineChart>
      <c:catAx>
        <c:axId val="22676240"/>
        <c:scaling>
          <c:orientation val="minMax"/>
        </c:scaling>
        <c:axPos val="b"/>
        <c:delete val="0"/>
        <c:numFmt formatCode="General" sourceLinked="1"/>
        <c:majorTickMark val="in"/>
        <c:minorTickMark val="none"/>
        <c:tickLblPos val="nextTo"/>
        <c:crossAx val="2759569"/>
        <c:crosses val="autoZero"/>
        <c:auto val="0"/>
        <c:lblOffset val="100"/>
        <c:noMultiLvlLbl val="0"/>
      </c:catAx>
      <c:valAx>
        <c:axId val="2759569"/>
        <c:scaling>
          <c:orientation val="minMax"/>
        </c:scaling>
        <c:axPos val="l"/>
        <c:delete val="0"/>
        <c:numFmt formatCode="General" sourceLinked="1"/>
        <c:majorTickMark val="in"/>
        <c:minorTickMark val="none"/>
        <c:tickLblPos val="nextTo"/>
        <c:crossAx val="22676240"/>
        <c:crossesAt val="1"/>
        <c:crossBetween val="between"/>
        <c:dispUnits/>
      </c:valAx>
      <c:catAx>
        <c:axId val="24836122"/>
        <c:scaling>
          <c:orientation val="minMax"/>
        </c:scaling>
        <c:axPos val="b"/>
        <c:delete val="1"/>
        <c:majorTickMark val="in"/>
        <c:minorTickMark val="none"/>
        <c:tickLblPos val="nextTo"/>
        <c:crossAx val="22198507"/>
        <c:crosses val="autoZero"/>
        <c:auto val="0"/>
        <c:lblOffset val="100"/>
        <c:noMultiLvlLbl val="0"/>
      </c:catAx>
      <c:valAx>
        <c:axId val="22198507"/>
        <c:scaling>
          <c:orientation val="minMax"/>
        </c:scaling>
        <c:axPos val="l"/>
        <c:delete val="1"/>
        <c:majorTickMark val="in"/>
        <c:minorTickMark val="none"/>
        <c:tickLblPos val="nextTo"/>
        <c:crossAx val="24836122"/>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UNOLS 2001
Total Lost Days
Per 200,000 hours or 100 F-T Employees
</a:t>
            </a:r>
          </a:p>
        </c:rich>
      </c:tx>
      <c:layout/>
      <c:spPr>
        <a:noFill/>
        <a:ln>
          <a:noFill/>
        </a:ln>
      </c:spPr>
    </c:title>
    <c:plotArea>
      <c:layout/>
      <c:barChart>
        <c:barDir val="col"/>
        <c:grouping val="clustered"/>
        <c:varyColors val="0"/>
        <c:ser>
          <c:idx val="1"/>
          <c:order val="0"/>
          <c:tx>
            <c:strRef>
              <c:f>'2004 Graph'!$A$7</c:f>
              <c:strCache>
                <c:ptCount val="1"/>
                <c:pt idx="0">
                  <c:v>Lost Days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'2004 Graph'!$B$3:$F$3</c:f>
              <c:strCache/>
            </c:strRef>
          </c:cat>
          <c:val>
            <c:numRef>
              <c:f>'2004 Graph'!$B$7:$F$7</c:f>
              <c:numCache/>
            </c:numRef>
          </c:val>
        </c:ser>
        <c:axId val="65568836"/>
        <c:axId val="53248613"/>
      </c:barChart>
      <c:lineChart>
        <c:grouping val="standard"/>
        <c:varyColors val="0"/>
        <c:ser>
          <c:idx val="0"/>
          <c:order val="1"/>
          <c:tx>
            <c:strRef>
              <c:f>'2004 Graph'!$A$8</c:f>
              <c:strCache>
                <c:ptCount val="1"/>
                <c:pt idx="0">
                  <c:v>BLS Average</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'2004 Graph'!$B$8:$F$8</c:f>
              <c:numCache/>
            </c:numRef>
          </c:val>
          <c:smooth val="0"/>
        </c:ser>
        <c:axId val="9475470"/>
        <c:axId val="18170367"/>
      </c:lineChart>
      <c:catAx>
        <c:axId val="65568836"/>
        <c:scaling>
          <c:orientation val="minMax"/>
        </c:scaling>
        <c:axPos val="b"/>
        <c:delete val="0"/>
        <c:numFmt formatCode="General" sourceLinked="1"/>
        <c:majorTickMark val="cross"/>
        <c:minorTickMark val="none"/>
        <c:tickLblPos val="nextTo"/>
        <c:crossAx val="53248613"/>
        <c:crosses val="autoZero"/>
        <c:auto val="0"/>
        <c:lblOffset val="100"/>
        <c:noMultiLvlLbl val="0"/>
      </c:catAx>
      <c:valAx>
        <c:axId val="53248613"/>
        <c:scaling>
          <c:orientation val="minMax"/>
        </c:scaling>
        <c:axPos val="l"/>
        <c:delete val="0"/>
        <c:numFmt formatCode="General" sourceLinked="1"/>
        <c:majorTickMark val="cross"/>
        <c:minorTickMark val="none"/>
        <c:tickLblPos val="nextTo"/>
        <c:crossAx val="65568836"/>
        <c:crossesAt val="1"/>
        <c:crossBetween val="between"/>
        <c:dispUnits/>
      </c:valAx>
      <c:catAx>
        <c:axId val="9475470"/>
        <c:scaling>
          <c:orientation val="minMax"/>
        </c:scaling>
        <c:axPos val="b"/>
        <c:delete val="1"/>
        <c:majorTickMark val="cross"/>
        <c:minorTickMark val="none"/>
        <c:tickLblPos val="nextTo"/>
        <c:crossAx val="18170367"/>
        <c:crosses val="autoZero"/>
        <c:auto val="0"/>
        <c:lblOffset val="100"/>
        <c:noMultiLvlLbl val="0"/>
      </c:catAx>
      <c:valAx>
        <c:axId val="18170367"/>
        <c:scaling>
          <c:orientation val="minMax"/>
        </c:scaling>
        <c:axPos val="l"/>
        <c:delete val="1"/>
        <c:majorTickMark val="cross"/>
        <c:minorTickMark val="none"/>
        <c:tickLblPos val="nextTo"/>
        <c:crossAx val="947547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UNOLS 2004
Lost Time Accidents
Per 200,000 hours or 100 F-T Employees</a:t>
            </a:r>
          </a:p>
        </c:rich>
      </c:tx>
      <c:layout/>
      <c:spPr>
        <a:noFill/>
        <a:ln>
          <a:noFill/>
        </a:ln>
      </c:spPr>
    </c:title>
    <c:plotArea>
      <c:layout/>
      <c:barChart>
        <c:barDir val="col"/>
        <c:grouping val="clustered"/>
        <c:varyColors val="0"/>
        <c:ser>
          <c:idx val="0"/>
          <c:order val="0"/>
          <c:tx>
            <c:strRef>
              <c:f>'2005 Graph'!$A$5</c:f>
              <c:strCache>
                <c:ptCount val="1"/>
                <c:pt idx="0">
                  <c:v>Lost Time Accidents</c:v>
                </c:pt>
              </c:strCache>
            </c:strRef>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'2005 Graph'!$B$3:$F$3</c:f>
              <c:strCache/>
            </c:strRef>
          </c:cat>
          <c:val>
            <c:numRef>
              <c:f>'2005 Graph'!$B$5:$F$5</c:f>
              <c:numCache/>
            </c:numRef>
          </c:val>
        </c:ser>
        <c:axId val="29315576"/>
        <c:axId val="62513593"/>
      </c:barChart>
      <c:lineChart>
        <c:grouping val="standard"/>
        <c:varyColors val="0"/>
        <c:ser>
          <c:idx val="2"/>
          <c:order val="1"/>
          <c:tx>
            <c:v>BLS Average for Water Trans</c:v>
          </c:tx>
          <c:spPr>
            <a:ln w="254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'2005 Graph'!$B$6:$F$6</c:f>
              <c:numCache/>
            </c:numRef>
          </c:val>
          <c:smooth val="0"/>
        </c:ser>
        <c:axId val="25751426"/>
        <c:axId val="30436243"/>
      </c:lineChart>
      <c:catAx>
        <c:axId val="29315576"/>
        <c:scaling>
          <c:orientation val="minMax"/>
        </c:scaling>
        <c:axPos val="b"/>
        <c:delete val="0"/>
        <c:numFmt formatCode="General" sourceLinked="1"/>
        <c:majorTickMark val="in"/>
        <c:minorTickMark val="none"/>
        <c:tickLblPos val="nextTo"/>
        <c:crossAx val="62513593"/>
        <c:crosses val="autoZero"/>
        <c:auto val="0"/>
        <c:lblOffset val="100"/>
        <c:noMultiLvlLbl val="0"/>
      </c:catAx>
      <c:valAx>
        <c:axId val="62513593"/>
        <c:scaling>
          <c:orientation val="minMax"/>
        </c:scaling>
        <c:axPos val="l"/>
        <c:delete val="0"/>
        <c:numFmt formatCode="General" sourceLinked="1"/>
        <c:majorTickMark val="in"/>
        <c:minorTickMark val="none"/>
        <c:tickLblPos val="nextTo"/>
        <c:crossAx val="29315576"/>
        <c:crossesAt val="1"/>
        <c:crossBetween val="between"/>
        <c:dispUnits/>
      </c:valAx>
      <c:catAx>
        <c:axId val="25751426"/>
        <c:scaling>
          <c:orientation val="minMax"/>
        </c:scaling>
        <c:axPos val="b"/>
        <c:delete val="1"/>
        <c:majorTickMark val="in"/>
        <c:minorTickMark val="none"/>
        <c:tickLblPos val="nextTo"/>
        <c:crossAx val="30436243"/>
        <c:crosses val="autoZero"/>
        <c:auto val="0"/>
        <c:lblOffset val="100"/>
        <c:noMultiLvlLbl val="0"/>
      </c:catAx>
      <c:valAx>
        <c:axId val="30436243"/>
        <c:scaling>
          <c:orientation val="minMax"/>
        </c:scaling>
        <c:axPos val="l"/>
        <c:delete val="1"/>
        <c:majorTickMark val="in"/>
        <c:minorTickMark val="none"/>
        <c:tickLblPos val="nextTo"/>
        <c:crossAx val="2575142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 Id="rId3" Type="http://schemas.openxmlformats.org/officeDocument/2006/relationships/image" Target="../media/image2.png" /><Relationship Id="rId4"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png" /><Relationship Id="rId3" Type="http://schemas.openxmlformats.org/officeDocument/2006/relationships/image" Target="../media/image2.png" /><Relationship Id="rId4"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1.png" /><Relationship Id="rId3" Type="http://schemas.openxmlformats.org/officeDocument/2006/relationships/image" Target="../media/image2.png" /><Relationship Id="rId4"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image" Target="../media/image1.png" /><Relationship Id="rId3" Type="http://schemas.openxmlformats.org/officeDocument/2006/relationships/image" Target="../media/image2.png" /><Relationship Id="rId4"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image" Target="../media/image1.png" /><Relationship Id="rId3" Type="http://schemas.openxmlformats.org/officeDocument/2006/relationships/image" Target="../media/image2.png" /><Relationship Id="rId4" Type="http://schemas.openxmlformats.org/officeDocument/2006/relationships/chart" Target="/xl/charts/chart10.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image" Target="../media/image1.png" /><Relationship Id="rId3" Type="http://schemas.openxmlformats.org/officeDocument/2006/relationships/image" Target="../media/image2.png" /><Relationship Id="rId4"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8</xdr:row>
      <xdr:rowOff>57150</xdr:rowOff>
    </xdr:from>
    <xdr:to>
      <xdr:col>8</xdr:col>
      <xdr:colOff>609600</xdr:colOff>
      <xdr:row>41</xdr:row>
      <xdr:rowOff>85725</xdr:rowOff>
    </xdr:to>
    <xdr:graphicFrame>
      <xdr:nvGraphicFramePr>
        <xdr:cNvPr id="1" name="Chart 1"/>
        <xdr:cNvGraphicFramePr/>
      </xdr:nvGraphicFramePr>
      <xdr:xfrm>
        <a:off x="85725" y="1352550"/>
        <a:ext cx="6943725" cy="5372100"/>
      </xdr:xfrm>
      <a:graphic>
        <a:graphicData uri="http://schemas.openxmlformats.org/drawingml/2006/chart">
          <c:chart xmlns:c="http://schemas.openxmlformats.org/drawingml/2006/chart" r:id="rId1"/>
        </a:graphicData>
      </a:graphic>
    </xdr:graphicFrame>
    <xdr:clientData/>
  </xdr:twoCellAnchor>
  <xdr:twoCellAnchor editAs="oneCell">
    <xdr:from>
      <xdr:col>2</xdr:col>
      <xdr:colOff>600075</xdr:colOff>
      <xdr:row>50</xdr:row>
      <xdr:rowOff>28575</xdr:rowOff>
    </xdr:from>
    <xdr:to>
      <xdr:col>12</xdr:col>
      <xdr:colOff>295275</xdr:colOff>
      <xdr:row>83</xdr:row>
      <xdr:rowOff>66675</xdr:rowOff>
    </xdr:to>
    <xdr:pic>
      <xdr:nvPicPr>
        <xdr:cNvPr id="2" name="Picture 2"/>
        <xdr:cNvPicPr preferRelativeResize="1">
          <a:picLocks noChangeAspect="1"/>
        </xdr:cNvPicPr>
      </xdr:nvPicPr>
      <xdr:blipFill>
        <a:blip r:embed="rId2"/>
        <a:stretch>
          <a:fillRect/>
        </a:stretch>
      </xdr:blipFill>
      <xdr:spPr>
        <a:xfrm>
          <a:off x="2428875" y="8124825"/>
          <a:ext cx="7334250" cy="5381625"/>
        </a:xfrm>
        <a:prstGeom prst="rect">
          <a:avLst/>
        </a:prstGeom>
        <a:noFill/>
        <a:ln w="1" cmpd="sng">
          <a:noFill/>
        </a:ln>
      </xdr:spPr>
    </xdr:pic>
    <xdr:clientData/>
  </xdr:twoCellAnchor>
  <xdr:twoCellAnchor editAs="oneCell">
    <xdr:from>
      <xdr:col>2</xdr:col>
      <xdr:colOff>542925</xdr:colOff>
      <xdr:row>86</xdr:row>
      <xdr:rowOff>38100</xdr:rowOff>
    </xdr:from>
    <xdr:to>
      <xdr:col>11</xdr:col>
      <xdr:colOff>285750</xdr:colOff>
      <xdr:row>119</xdr:row>
      <xdr:rowOff>38100</xdr:rowOff>
    </xdr:to>
    <xdr:pic>
      <xdr:nvPicPr>
        <xdr:cNvPr id="3" name="Picture 3"/>
        <xdr:cNvPicPr preferRelativeResize="1">
          <a:picLocks noChangeAspect="1"/>
        </xdr:cNvPicPr>
      </xdr:nvPicPr>
      <xdr:blipFill>
        <a:blip r:embed="rId3"/>
        <a:stretch>
          <a:fillRect/>
        </a:stretch>
      </xdr:blipFill>
      <xdr:spPr>
        <a:xfrm>
          <a:off x="2371725" y="13963650"/>
          <a:ext cx="6619875" cy="5343525"/>
        </a:xfrm>
        <a:prstGeom prst="rect">
          <a:avLst/>
        </a:prstGeom>
        <a:noFill/>
        <a:ln w="1" cmpd="sng">
          <a:noFill/>
        </a:ln>
      </xdr:spPr>
    </xdr:pic>
    <xdr:clientData/>
  </xdr:twoCellAnchor>
  <xdr:twoCellAnchor>
    <xdr:from>
      <xdr:col>13</xdr:col>
      <xdr:colOff>85725</xdr:colOff>
      <xdr:row>13</xdr:row>
      <xdr:rowOff>0</xdr:rowOff>
    </xdr:from>
    <xdr:to>
      <xdr:col>23</xdr:col>
      <xdr:colOff>238125</xdr:colOff>
      <xdr:row>46</xdr:row>
      <xdr:rowOff>57150</xdr:rowOff>
    </xdr:to>
    <xdr:graphicFrame>
      <xdr:nvGraphicFramePr>
        <xdr:cNvPr id="4" name="Chart 4"/>
        <xdr:cNvGraphicFramePr/>
      </xdr:nvGraphicFramePr>
      <xdr:xfrm>
        <a:off x="10315575" y="2105025"/>
        <a:ext cx="7772400" cy="5400675"/>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8</xdr:row>
      <xdr:rowOff>57150</xdr:rowOff>
    </xdr:from>
    <xdr:to>
      <xdr:col>8</xdr:col>
      <xdr:colOff>609600</xdr:colOff>
      <xdr:row>41</xdr:row>
      <xdr:rowOff>85725</xdr:rowOff>
    </xdr:to>
    <xdr:graphicFrame>
      <xdr:nvGraphicFramePr>
        <xdr:cNvPr id="1" name="Chart 1"/>
        <xdr:cNvGraphicFramePr/>
      </xdr:nvGraphicFramePr>
      <xdr:xfrm>
        <a:off x="85725" y="1352550"/>
        <a:ext cx="6943725" cy="5372100"/>
      </xdr:xfrm>
      <a:graphic>
        <a:graphicData uri="http://schemas.openxmlformats.org/drawingml/2006/chart">
          <c:chart xmlns:c="http://schemas.openxmlformats.org/drawingml/2006/chart" r:id="rId1"/>
        </a:graphicData>
      </a:graphic>
    </xdr:graphicFrame>
    <xdr:clientData/>
  </xdr:twoCellAnchor>
  <xdr:twoCellAnchor editAs="oneCell">
    <xdr:from>
      <xdr:col>2</xdr:col>
      <xdr:colOff>600075</xdr:colOff>
      <xdr:row>50</xdr:row>
      <xdr:rowOff>28575</xdr:rowOff>
    </xdr:from>
    <xdr:to>
      <xdr:col>12</xdr:col>
      <xdr:colOff>295275</xdr:colOff>
      <xdr:row>83</xdr:row>
      <xdr:rowOff>66675</xdr:rowOff>
    </xdr:to>
    <xdr:pic>
      <xdr:nvPicPr>
        <xdr:cNvPr id="2" name="Picture 2"/>
        <xdr:cNvPicPr preferRelativeResize="1">
          <a:picLocks noChangeAspect="1"/>
        </xdr:cNvPicPr>
      </xdr:nvPicPr>
      <xdr:blipFill>
        <a:blip r:embed="rId2"/>
        <a:stretch>
          <a:fillRect/>
        </a:stretch>
      </xdr:blipFill>
      <xdr:spPr>
        <a:xfrm>
          <a:off x="2428875" y="8124825"/>
          <a:ext cx="7334250" cy="5381625"/>
        </a:xfrm>
        <a:prstGeom prst="rect">
          <a:avLst/>
        </a:prstGeom>
        <a:noFill/>
        <a:ln w="1" cmpd="sng">
          <a:noFill/>
        </a:ln>
      </xdr:spPr>
    </xdr:pic>
    <xdr:clientData/>
  </xdr:twoCellAnchor>
  <xdr:twoCellAnchor editAs="oneCell">
    <xdr:from>
      <xdr:col>2</xdr:col>
      <xdr:colOff>542925</xdr:colOff>
      <xdr:row>86</xdr:row>
      <xdr:rowOff>38100</xdr:rowOff>
    </xdr:from>
    <xdr:to>
      <xdr:col>11</xdr:col>
      <xdr:colOff>285750</xdr:colOff>
      <xdr:row>119</xdr:row>
      <xdr:rowOff>38100</xdr:rowOff>
    </xdr:to>
    <xdr:pic>
      <xdr:nvPicPr>
        <xdr:cNvPr id="3" name="Picture 3"/>
        <xdr:cNvPicPr preferRelativeResize="1">
          <a:picLocks noChangeAspect="1"/>
        </xdr:cNvPicPr>
      </xdr:nvPicPr>
      <xdr:blipFill>
        <a:blip r:embed="rId3"/>
        <a:stretch>
          <a:fillRect/>
        </a:stretch>
      </xdr:blipFill>
      <xdr:spPr>
        <a:xfrm>
          <a:off x="2371725" y="13963650"/>
          <a:ext cx="6619875" cy="5343525"/>
        </a:xfrm>
        <a:prstGeom prst="rect">
          <a:avLst/>
        </a:prstGeom>
        <a:noFill/>
        <a:ln w="1" cmpd="sng">
          <a:noFill/>
        </a:ln>
      </xdr:spPr>
    </xdr:pic>
    <xdr:clientData/>
  </xdr:twoCellAnchor>
  <xdr:twoCellAnchor>
    <xdr:from>
      <xdr:col>9</xdr:col>
      <xdr:colOff>295275</xdr:colOff>
      <xdr:row>9</xdr:row>
      <xdr:rowOff>57150</xdr:rowOff>
    </xdr:from>
    <xdr:to>
      <xdr:col>19</xdr:col>
      <xdr:colOff>457200</xdr:colOff>
      <xdr:row>42</xdr:row>
      <xdr:rowOff>104775</xdr:rowOff>
    </xdr:to>
    <xdr:graphicFrame>
      <xdr:nvGraphicFramePr>
        <xdr:cNvPr id="4" name="Chart 4"/>
        <xdr:cNvGraphicFramePr/>
      </xdr:nvGraphicFramePr>
      <xdr:xfrm>
        <a:off x="7477125" y="1514475"/>
        <a:ext cx="7781925" cy="5391150"/>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8</xdr:row>
      <xdr:rowOff>57150</xdr:rowOff>
    </xdr:from>
    <xdr:to>
      <xdr:col>8</xdr:col>
      <xdr:colOff>609600</xdr:colOff>
      <xdr:row>41</xdr:row>
      <xdr:rowOff>85725</xdr:rowOff>
    </xdr:to>
    <xdr:graphicFrame>
      <xdr:nvGraphicFramePr>
        <xdr:cNvPr id="1" name="Chart 1"/>
        <xdr:cNvGraphicFramePr/>
      </xdr:nvGraphicFramePr>
      <xdr:xfrm>
        <a:off x="85725" y="1352550"/>
        <a:ext cx="6943725" cy="5372100"/>
      </xdr:xfrm>
      <a:graphic>
        <a:graphicData uri="http://schemas.openxmlformats.org/drawingml/2006/chart">
          <c:chart xmlns:c="http://schemas.openxmlformats.org/drawingml/2006/chart" r:id="rId1"/>
        </a:graphicData>
      </a:graphic>
    </xdr:graphicFrame>
    <xdr:clientData/>
  </xdr:twoCellAnchor>
  <xdr:twoCellAnchor editAs="oneCell">
    <xdr:from>
      <xdr:col>2</xdr:col>
      <xdr:colOff>600075</xdr:colOff>
      <xdr:row>50</xdr:row>
      <xdr:rowOff>28575</xdr:rowOff>
    </xdr:from>
    <xdr:to>
      <xdr:col>12</xdr:col>
      <xdr:colOff>295275</xdr:colOff>
      <xdr:row>83</xdr:row>
      <xdr:rowOff>66675</xdr:rowOff>
    </xdr:to>
    <xdr:pic>
      <xdr:nvPicPr>
        <xdr:cNvPr id="2" name="Picture 2"/>
        <xdr:cNvPicPr preferRelativeResize="1">
          <a:picLocks noChangeAspect="1"/>
        </xdr:cNvPicPr>
      </xdr:nvPicPr>
      <xdr:blipFill>
        <a:blip r:embed="rId2"/>
        <a:stretch>
          <a:fillRect/>
        </a:stretch>
      </xdr:blipFill>
      <xdr:spPr>
        <a:xfrm>
          <a:off x="2428875" y="8124825"/>
          <a:ext cx="7334250" cy="5381625"/>
        </a:xfrm>
        <a:prstGeom prst="rect">
          <a:avLst/>
        </a:prstGeom>
        <a:noFill/>
        <a:ln w="1" cmpd="sng">
          <a:noFill/>
        </a:ln>
      </xdr:spPr>
    </xdr:pic>
    <xdr:clientData/>
  </xdr:twoCellAnchor>
  <xdr:twoCellAnchor editAs="oneCell">
    <xdr:from>
      <xdr:col>2</xdr:col>
      <xdr:colOff>542925</xdr:colOff>
      <xdr:row>86</xdr:row>
      <xdr:rowOff>38100</xdr:rowOff>
    </xdr:from>
    <xdr:to>
      <xdr:col>11</xdr:col>
      <xdr:colOff>285750</xdr:colOff>
      <xdr:row>119</xdr:row>
      <xdr:rowOff>38100</xdr:rowOff>
    </xdr:to>
    <xdr:pic>
      <xdr:nvPicPr>
        <xdr:cNvPr id="3" name="Picture 3"/>
        <xdr:cNvPicPr preferRelativeResize="1">
          <a:picLocks noChangeAspect="1"/>
        </xdr:cNvPicPr>
      </xdr:nvPicPr>
      <xdr:blipFill>
        <a:blip r:embed="rId3"/>
        <a:stretch>
          <a:fillRect/>
        </a:stretch>
      </xdr:blipFill>
      <xdr:spPr>
        <a:xfrm>
          <a:off x="2371725" y="13963650"/>
          <a:ext cx="6619875" cy="5343525"/>
        </a:xfrm>
        <a:prstGeom prst="rect">
          <a:avLst/>
        </a:prstGeom>
        <a:noFill/>
        <a:ln w="1" cmpd="sng">
          <a:noFill/>
        </a:ln>
      </xdr:spPr>
    </xdr:pic>
    <xdr:clientData/>
  </xdr:twoCellAnchor>
  <xdr:twoCellAnchor>
    <xdr:from>
      <xdr:col>9</xdr:col>
      <xdr:colOff>361950</xdr:colOff>
      <xdr:row>7</xdr:row>
      <xdr:rowOff>152400</xdr:rowOff>
    </xdr:from>
    <xdr:to>
      <xdr:col>19</xdr:col>
      <xdr:colOff>523875</xdr:colOff>
      <xdr:row>41</xdr:row>
      <xdr:rowOff>38100</xdr:rowOff>
    </xdr:to>
    <xdr:graphicFrame>
      <xdr:nvGraphicFramePr>
        <xdr:cNvPr id="4" name="Chart 4"/>
        <xdr:cNvGraphicFramePr/>
      </xdr:nvGraphicFramePr>
      <xdr:xfrm>
        <a:off x="7543800" y="1285875"/>
        <a:ext cx="7781925" cy="539115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8</xdr:row>
      <xdr:rowOff>57150</xdr:rowOff>
    </xdr:from>
    <xdr:to>
      <xdr:col>8</xdr:col>
      <xdr:colOff>609600</xdr:colOff>
      <xdr:row>41</xdr:row>
      <xdr:rowOff>85725</xdr:rowOff>
    </xdr:to>
    <xdr:graphicFrame>
      <xdr:nvGraphicFramePr>
        <xdr:cNvPr id="1" name="Chart 1"/>
        <xdr:cNvGraphicFramePr/>
      </xdr:nvGraphicFramePr>
      <xdr:xfrm>
        <a:off x="85725" y="1352550"/>
        <a:ext cx="6943725" cy="5372100"/>
      </xdr:xfrm>
      <a:graphic>
        <a:graphicData uri="http://schemas.openxmlformats.org/drawingml/2006/chart">
          <c:chart xmlns:c="http://schemas.openxmlformats.org/drawingml/2006/chart" r:id="rId1"/>
        </a:graphicData>
      </a:graphic>
    </xdr:graphicFrame>
    <xdr:clientData/>
  </xdr:twoCellAnchor>
  <xdr:twoCellAnchor editAs="oneCell">
    <xdr:from>
      <xdr:col>2</xdr:col>
      <xdr:colOff>600075</xdr:colOff>
      <xdr:row>50</xdr:row>
      <xdr:rowOff>28575</xdr:rowOff>
    </xdr:from>
    <xdr:to>
      <xdr:col>12</xdr:col>
      <xdr:colOff>295275</xdr:colOff>
      <xdr:row>83</xdr:row>
      <xdr:rowOff>66675</xdr:rowOff>
    </xdr:to>
    <xdr:pic>
      <xdr:nvPicPr>
        <xdr:cNvPr id="2" name="Picture 2"/>
        <xdr:cNvPicPr preferRelativeResize="1">
          <a:picLocks noChangeAspect="1"/>
        </xdr:cNvPicPr>
      </xdr:nvPicPr>
      <xdr:blipFill>
        <a:blip r:embed="rId2"/>
        <a:stretch>
          <a:fillRect/>
        </a:stretch>
      </xdr:blipFill>
      <xdr:spPr>
        <a:xfrm>
          <a:off x="2428875" y="8124825"/>
          <a:ext cx="7334250" cy="5381625"/>
        </a:xfrm>
        <a:prstGeom prst="rect">
          <a:avLst/>
        </a:prstGeom>
        <a:noFill/>
        <a:ln w="1" cmpd="sng">
          <a:noFill/>
        </a:ln>
      </xdr:spPr>
    </xdr:pic>
    <xdr:clientData/>
  </xdr:twoCellAnchor>
  <xdr:twoCellAnchor editAs="oneCell">
    <xdr:from>
      <xdr:col>2</xdr:col>
      <xdr:colOff>542925</xdr:colOff>
      <xdr:row>86</xdr:row>
      <xdr:rowOff>38100</xdr:rowOff>
    </xdr:from>
    <xdr:to>
      <xdr:col>11</xdr:col>
      <xdr:colOff>285750</xdr:colOff>
      <xdr:row>119</xdr:row>
      <xdr:rowOff>38100</xdr:rowOff>
    </xdr:to>
    <xdr:pic>
      <xdr:nvPicPr>
        <xdr:cNvPr id="3" name="Picture 3"/>
        <xdr:cNvPicPr preferRelativeResize="1">
          <a:picLocks noChangeAspect="1"/>
        </xdr:cNvPicPr>
      </xdr:nvPicPr>
      <xdr:blipFill>
        <a:blip r:embed="rId3"/>
        <a:stretch>
          <a:fillRect/>
        </a:stretch>
      </xdr:blipFill>
      <xdr:spPr>
        <a:xfrm>
          <a:off x="2371725" y="13963650"/>
          <a:ext cx="6619875" cy="5343525"/>
        </a:xfrm>
        <a:prstGeom prst="rect">
          <a:avLst/>
        </a:prstGeom>
        <a:noFill/>
        <a:ln w="1" cmpd="sng">
          <a:noFill/>
        </a:ln>
      </xdr:spPr>
    </xdr:pic>
    <xdr:clientData/>
  </xdr:twoCellAnchor>
  <xdr:twoCellAnchor>
    <xdr:from>
      <xdr:col>9</xdr:col>
      <xdr:colOff>552450</xdr:colOff>
      <xdr:row>8</xdr:row>
      <xdr:rowOff>123825</xdr:rowOff>
    </xdr:from>
    <xdr:to>
      <xdr:col>19</xdr:col>
      <xdr:colOff>704850</xdr:colOff>
      <xdr:row>42</xdr:row>
      <xdr:rowOff>9525</xdr:rowOff>
    </xdr:to>
    <xdr:graphicFrame>
      <xdr:nvGraphicFramePr>
        <xdr:cNvPr id="4" name="Chart 4"/>
        <xdr:cNvGraphicFramePr/>
      </xdr:nvGraphicFramePr>
      <xdr:xfrm>
        <a:off x="7734300" y="1419225"/>
        <a:ext cx="7772400" cy="539115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8</xdr:row>
      <xdr:rowOff>57150</xdr:rowOff>
    </xdr:from>
    <xdr:to>
      <xdr:col>8</xdr:col>
      <xdr:colOff>609600</xdr:colOff>
      <xdr:row>41</xdr:row>
      <xdr:rowOff>85725</xdr:rowOff>
    </xdr:to>
    <xdr:graphicFrame>
      <xdr:nvGraphicFramePr>
        <xdr:cNvPr id="1" name="Chart 1"/>
        <xdr:cNvGraphicFramePr/>
      </xdr:nvGraphicFramePr>
      <xdr:xfrm>
        <a:off x="85725" y="1352550"/>
        <a:ext cx="6943725" cy="5372100"/>
      </xdr:xfrm>
      <a:graphic>
        <a:graphicData uri="http://schemas.openxmlformats.org/drawingml/2006/chart">
          <c:chart xmlns:c="http://schemas.openxmlformats.org/drawingml/2006/chart" r:id="rId1"/>
        </a:graphicData>
      </a:graphic>
    </xdr:graphicFrame>
    <xdr:clientData/>
  </xdr:twoCellAnchor>
  <xdr:twoCellAnchor editAs="oneCell">
    <xdr:from>
      <xdr:col>2</xdr:col>
      <xdr:colOff>600075</xdr:colOff>
      <xdr:row>50</xdr:row>
      <xdr:rowOff>28575</xdr:rowOff>
    </xdr:from>
    <xdr:to>
      <xdr:col>12</xdr:col>
      <xdr:colOff>295275</xdr:colOff>
      <xdr:row>83</xdr:row>
      <xdr:rowOff>66675</xdr:rowOff>
    </xdr:to>
    <xdr:pic>
      <xdr:nvPicPr>
        <xdr:cNvPr id="2" name="Picture 2"/>
        <xdr:cNvPicPr preferRelativeResize="1">
          <a:picLocks noChangeAspect="1"/>
        </xdr:cNvPicPr>
      </xdr:nvPicPr>
      <xdr:blipFill>
        <a:blip r:embed="rId2"/>
        <a:stretch>
          <a:fillRect/>
        </a:stretch>
      </xdr:blipFill>
      <xdr:spPr>
        <a:xfrm>
          <a:off x="2428875" y="8124825"/>
          <a:ext cx="7334250" cy="5381625"/>
        </a:xfrm>
        <a:prstGeom prst="rect">
          <a:avLst/>
        </a:prstGeom>
        <a:noFill/>
        <a:ln w="1" cmpd="sng">
          <a:noFill/>
        </a:ln>
      </xdr:spPr>
    </xdr:pic>
    <xdr:clientData/>
  </xdr:twoCellAnchor>
  <xdr:twoCellAnchor editAs="oneCell">
    <xdr:from>
      <xdr:col>2</xdr:col>
      <xdr:colOff>542925</xdr:colOff>
      <xdr:row>86</xdr:row>
      <xdr:rowOff>38100</xdr:rowOff>
    </xdr:from>
    <xdr:to>
      <xdr:col>11</xdr:col>
      <xdr:colOff>285750</xdr:colOff>
      <xdr:row>119</xdr:row>
      <xdr:rowOff>38100</xdr:rowOff>
    </xdr:to>
    <xdr:pic>
      <xdr:nvPicPr>
        <xdr:cNvPr id="3" name="Picture 3"/>
        <xdr:cNvPicPr preferRelativeResize="1">
          <a:picLocks noChangeAspect="1"/>
        </xdr:cNvPicPr>
      </xdr:nvPicPr>
      <xdr:blipFill>
        <a:blip r:embed="rId3"/>
        <a:stretch>
          <a:fillRect/>
        </a:stretch>
      </xdr:blipFill>
      <xdr:spPr>
        <a:xfrm>
          <a:off x="2371725" y="13963650"/>
          <a:ext cx="6619875" cy="5343525"/>
        </a:xfrm>
        <a:prstGeom prst="rect">
          <a:avLst/>
        </a:prstGeom>
        <a:noFill/>
        <a:ln w="1" cmpd="sng">
          <a:noFill/>
        </a:ln>
      </xdr:spPr>
    </xdr:pic>
    <xdr:clientData/>
  </xdr:twoCellAnchor>
  <xdr:twoCellAnchor>
    <xdr:from>
      <xdr:col>9</xdr:col>
      <xdr:colOff>457200</xdr:colOff>
      <xdr:row>6</xdr:row>
      <xdr:rowOff>133350</xdr:rowOff>
    </xdr:from>
    <xdr:to>
      <xdr:col>19</xdr:col>
      <xdr:colOff>609600</xdr:colOff>
      <xdr:row>40</xdr:row>
      <xdr:rowOff>28575</xdr:rowOff>
    </xdr:to>
    <xdr:graphicFrame>
      <xdr:nvGraphicFramePr>
        <xdr:cNvPr id="4" name="Chart 4"/>
        <xdr:cNvGraphicFramePr/>
      </xdr:nvGraphicFramePr>
      <xdr:xfrm>
        <a:off x="7639050" y="1104900"/>
        <a:ext cx="7772400" cy="5400675"/>
      </xdr:xfrm>
      <a:graphic>
        <a:graphicData uri="http://schemas.openxmlformats.org/drawingml/2006/chart">
          <c:chart xmlns:c="http://schemas.openxmlformats.org/drawingml/2006/chart" r:id="rId4"/>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8</xdr:row>
      <xdr:rowOff>57150</xdr:rowOff>
    </xdr:from>
    <xdr:to>
      <xdr:col>8</xdr:col>
      <xdr:colOff>609600</xdr:colOff>
      <xdr:row>41</xdr:row>
      <xdr:rowOff>85725</xdr:rowOff>
    </xdr:to>
    <xdr:graphicFrame>
      <xdr:nvGraphicFramePr>
        <xdr:cNvPr id="1" name="Chart 1"/>
        <xdr:cNvGraphicFramePr/>
      </xdr:nvGraphicFramePr>
      <xdr:xfrm>
        <a:off x="85725" y="1352550"/>
        <a:ext cx="6943725" cy="5372100"/>
      </xdr:xfrm>
      <a:graphic>
        <a:graphicData uri="http://schemas.openxmlformats.org/drawingml/2006/chart">
          <c:chart xmlns:c="http://schemas.openxmlformats.org/drawingml/2006/chart" r:id="rId1"/>
        </a:graphicData>
      </a:graphic>
    </xdr:graphicFrame>
    <xdr:clientData/>
  </xdr:twoCellAnchor>
  <xdr:twoCellAnchor editAs="oneCell">
    <xdr:from>
      <xdr:col>2</xdr:col>
      <xdr:colOff>600075</xdr:colOff>
      <xdr:row>50</xdr:row>
      <xdr:rowOff>28575</xdr:rowOff>
    </xdr:from>
    <xdr:to>
      <xdr:col>12</xdr:col>
      <xdr:colOff>295275</xdr:colOff>
      <xdr:row>83</xdr:row>
      <xdr:rowOff>66675</xdr:rowOff>
    </xdr:to>
    <xdr:pic>
      <xdr:nvPicPr>
        <xdr:cNvPr id="2" name="Picture 2"/>
        <xdr:cNvPicPr preferRelativeResize="1">
          <a:picLocks noChangeAspect="1"/>
        </xdr:cNvPicPr>
      </xdr:nvPicPr>
      <xdr:blipFill>
        <a:blip r:embed="rId2"/>
        <a:stretch>
          <a:fillRect/>
        </a:stretch>
      </xdr:blipFill>
      <xdr:spPr>
        <a:xfrm>
          <a:off x="2428875" y="8124825"/>
          <a:ext cx="7334250" cy="5381625"/>
        </a:xfrm>
        <a:prstGeom prst="rect">
          <a:avLst/>
        </a:prstGeom>
        <a:noFill/>
        <a:ln w="1" cmpd="sng">
          <a:noFill/>
        </a:ln>
      </xdr:spPr>
    </xdr:pic>
    <xdr:clientData/>
  </xdr:twoCellAnchor>
  <xdr:twoCellAnchor editAs="oneCell">
    <xdr:from>
      <xdr:col>2</xdr:col>
      <xdr:colOff>542925</xdr:colOff>
      <xdr:row>86</xdr:row>
      <xdr:rowOff>38100</xdr:rowOff>
    </xdr:from>
    <xdr:to>
      <xdr:col>11</xdr:col>
      <xdr:colOff>285750</xdr:colOff>
      <xdr:row>119</xdr:row>
      <xdr:rowOff>38100</xdr:rowOff>
    </xdr:to>
    <xdr:pic>
      <xdr:nvPicPr>
        <xdr:cNvPr id="3" name="Picture 3"/>
        <xdr:cNvPicPr preferRelativeResize="1">
          <a:picLocks noChangeAspect="1"/>
        </xdr:cNvPicPr>
      </xdr:nvPicPr>
      <xdr:blipFill>
        <a:blip r:embed="rId3"/>
        <a:stretch>
          <a:fillRect/>
        </a:stretch>
      </xdr:blipFill>
      <xdr:spPr>
        <a:xfrm>
          <a:off x="2371725" y="13963650"/>
          <a:ext cx="6619875" cy="5343525"/>
        </a:xfrm>
        <a:prstGeom prst="rect">
          <a:avLst/>
        </a:prstGeom>
        <a:noFill/>
        <a:ln w="1" cmpd="sng">
          <a:noFill/>
        </a:ln>
      </xdr:spPr>
    </xdr:pic>
    <xdr:clientData/>
  </xdr:twoCellAnchor>
  <xdr:twoCellAnchor>
    <xdr:from>
      <xdr:col>9</xdr:col>
      <xdr:colOff>457200</xdr:colOff>
      <xdr:row>6</xdr:row>
      <xdr:rowOff>133350</xdr:rowOff>
    </xdr:from>
    <xdr:to>
      <xdr:col>19</xdr:col>
      <xdr:colOff>609600</xdr:colOff>
      <xdr:row>40</xdr:row>
      <xdr:rowOff>28575</xdr:rowOff>
    </xdr:to>
    <xdr:graphicFrame>
      <xdr:nvGraphicFramePr>
        <xdr:cNvPr id="4" name="Chart 4"/>
        <xdr:cNvGraphicFramePr/>
      </xdr:nvGraphicFramePr>
      <xdr:xfrm>
        <a:off x="7639050" y="1104900"/>
        <a:ext cx="7772400" cy="540067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6.xml.rels><?xml version="1.0" encoding="utf-8" standalone="yes"?><Relationships xmlns="http://schemas.openxmlformats.org/package/2006/relationships"><Relationship Id="rId1" Type="http://schemas.openxmlformats.org/officeDocument/2006/relationships/hyperlink" Target="http://www.unols.org/safetyrept.html" TargetMode="Externa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2.xml.rels><?xml version="1.0" encoding="utf-8" standalone="yes"?><Relationships xmlns="http://schemas.openxmlformats.org/package/2006/relationships"><Relationship Id="rId1" Type="http://schemas.openxmlformats.org/officeDocument/2006/relationships/hyperlink" Target="http://www.unols.org/safetyrept.html" TargetMode="External" /></Relationships>
</file>

<file path=xl/worksheets/_rels/sheet28.xml.rels><?xml version="1.0" encoding="utf-8" standalone="yes"?><Relationships xmlns="http://schemas.openxmlformats.org/package/2006/relationships"><Relationship Id="rId1" Type="http://schemas.openxmlformats.org/officeDocument/2006/relationships/hyperlink" Target="http://www.unols.org/safetyrept.html" TargetMode="External" /><Relationship Id="rId2" Type="http://schemas.openxmlformats.org/officeDocument/2006/relationships/hyperlink" Target="http://www.unols.org/committees/rvoc/rvoc_only/safetyrept.asp" TargetMode="Externa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4.xml.rels><?xml version="1.0" encoding="utf-8" standalone="yes"?><Relationships xmlns="http://schemas.openxmlformats.org/package/2006/relationships"><Relationship Id="rId1" Type="http://schemas.openxmlformats.org/officeDocument/2006/relationships/hyperlink" Target="http://www.unols.org/safetyrept.html" TargetMode="External" /><Relationship Id="rId2" Type="http://schemas.openxmlformats.org/officeDocument/2006/relationships/hyperlink" Target="http://www.unols.org/committees/rvoc/rvoc_only/safetyrept.asp" TargetMode="External"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41.xml.rels><?xml version="1.0" encoding="utf-8" standalone="yes"?><Relationships xmlns="http://schemas.openxmlformats.org/package/2006/relationships"><Relationship Id="rId1" Type="http://schemas.openxmlformats.org/officeDocument/2006/relationships/hyperlink" Target="http://www.unols.org/safetyrept.html" TargetMode="External" /><Relationship Id="rId2" Type="http://schemas.openxmlformats.org/officeDocument/2006/relationships/hyperlink" Target="http://www.unols.org/committees/rvoc/rvoc_only/safetyrept.asp" TargetMode="External"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hyperlink" Target="http://www.unols.org/safetyrept.html" TargetMode="External" /></Relationships>
</file>

<file path=xl/worksheets/sheet1.xml><?xml version="1.0" encoding="utf-8"?>
<worksheet xmlns="http://schemas.openxmlformats.org/spreadsheetml/2006/main" xmlns:r="http://schemas.openxmlformats.org/officeDocument/2006/relationships">
  <dimension ref="A3:F117"/>
  <sheetViews>
    <sheetView workbookViewId="0" topLeftCell="A1">
      <selection activeCell="A1" sqref="A1"/>
    </sheetView>
  </sheetViews>
  <sheetFormatPr defaultColWidth="9.140625" defaultRowHeight="12.75"/>
  <cols>
    <col min="1" max="1" width="16.7109375" style="0" bestFit="1" customWidth="1"/>
    <col min="2" max="2" width="10.7109375" style="0" bestFit="1" customWidth="1"/>
    <col min="3" max="3" width="13.421875" style="0" bestFit="1" customWidth="1"/>
    <col min="4" max="4" width="11.28125" style="0" bestFit="1" customWidth="1"/>
    <col min="5" max="5" width="12.421875" style="0" bestFit="1" customWidth="1"/>
    <col min="6" max="6" width="8.8515625" style="0" customWidth="1"/>
    <col min="7" max="16384" width="11.421875" style="0" customWidth="1"/>
  </cols>
  <sheetData>
    <row r="3" spans="2:6" ht="12.75">
      <c r="B3" t="s">
        <v>75</v>
      </c>
      <c r="C3" t="s">
        <v>76</v>
      </c>
      <c r="D3" t="s">
        <v>77</v>
      </c>
      <c r="E3" t="s">
        <v>78</v>
      </c>
      <c r="F3" t="s">
        <v>79</v>
      </c>
    </row>
    <row r="4" spans="1:6" ht="12.75">
      <c r="A4" t="str">
        <f>'2001 Year Comparisons'!A23</f>
        <v>Total Accidents</v>
      </c>
      <c r="B4" s="21">
        <f>'2001 Year Comparisons'!C23</f>
        <v>15.342129487572874</v>
      </c>
      <c r="C4" s="21">
        <f>'2001 Year Comparisons'!E23</f>
        <v>18.050245319243203</v>
      </c>
      <c r="D4" s="21">
        <f>'2001 Year Comparisons'!G23</f>
        <v>24.10264016612281</v>
      </c>
      <c r="E4" s="21">
        <f>'2001 Year Comparisons'!I23</f>
        <v>17.238407171177382</v>
      </c>
      <c r="F4" s="21">
        <f>'2001 Year Comparisons'!K23</f>
        <v>18.08868624455904</v>
      </c>
    </row>
    <row r="5" spans="1:6" ht="12.75">
      <c r="A5" t="str">
        <f>'2001 Year Comparisons'!A24</f>
        <v>Lost Time Accidents</v>
      </c>
      <c r="B5" s="21">
        <f>'2001 Year Comparisons'!C24</f>
        <v>5.479331959847455</v>
      </c>
      <c r="C5" s="21">
        <f>'2001 Year Comparisons'!E24</f>
        <v>3.281862785316946</v>
      </c>
      <c r="D5" s="21">
        <f>'2001 Year Comparisons'!G24</f>
        <v>1.8540492435479086</v>
      </c>
      <c r="E5" s="21">
        <f>'2001 Year Comparisons'!I24</f>
        <v>0</v>
      </c>
      <c r="F5" s="21">
        <f>'2001 Year Comparisons'!K24</f>
        <v>2.871220038818895</v>
      </c>
    </row>
    <row r="6" spans="1:6" ht="12.75">
      <c r="A6" t="s">
        <v>80</v>
      </c>
      <c r="B6">
        <v>5.427272727272727</v>
      </c>
      <c r="C6">
        <v>5.427272727272727</v>
      </c>
      <c r="D6">
        <v>5.427272727272727</v>
      </c>
      <c r="E6">
        <v>5.427272727272727</v>
      </c>
      <c r="F6">
        <v>5.427272727272727</v>
      </c>
    </row>
    <row r="7" spans="1:6" ht="12.75">
      <c r="A7" t="str">
        <f>'2001 Year Comparisons'!A25</f>
        <v>Lost Days</v>
      </c>
      <c r="B7" s="21">
        <f>'2001 Year Comparisons'!C25</f>
        <v>41.64292289484066</v>
      </c>
      <c r="C7" s="21">
        <f>'2001 Year Comparisons'!E25</f>
        <v>22.152573800889385</v>
      </c>
      <c r="D7" s="21">
        <f>'2001 Year Comparisons'!G25</f>
        <v>44.497181845149804</v>
      </c>
      <c r="E7" s="21">
        <f>'2001 Year Comparisons'!I25</f>
        <v>0</v>
      </c>
      <c r="F7" s="21">
        <f>'2001 Year Comparisons'!K25</f>
        <v>25.553858345488166</v>
      </c>
    </row>
    <row r="8" spans="1:6" ht="12.75">
      <c r="A8" t="s">
        <v>80</v>
      </c>
      <c r="B8">
        <v>246.86666666666667</v>
      </c>
      <c r="C8">
        <v>246.86666666666667</v>
      </c>
      <c r="D8">
        <v>246.86666666666667</v>
      </c>
      <c r="E8">
        <v>246.86666666666667</v>
      </c>
      <c r="F8">
        <v>246.86666666666667</v>
      </c>
    </row>
    <row r="76" ht="12.75">
      <c r="A76" t="s">
        <v>81</v>
      </c>
    </row>
    <row r="77" ht="12.75">
      <c r="A77" t="s">
        <v>82</v>
      </c>
    </row>
    <row r="79" ht="12.75">
      <c r="A79" t="s">
        <v>83</v>
      </c>
    </row>
    <row r="83" ht="12.75">
      <c r="A83" t="s">
        <v>84</v>
      </c>
    </row>
    <row r="85" ht="12.75">
      <c r="A85" t="s">
        <v>85</v>
      </c>
    </row>
    <row r="86" ht="12.75">
      <c r="A86" t="s">
        <v>86</v>
      </c>
    </row>
    <row r="87" ht="12.75">
      <c r="A87" t="s">
        <v>87</v>
      </c>
    </row>
    <row r="88" ht="12.75">
      <c r="A88" t="s">
        <v>88</v>
      </c>
    </row>
    <row r="89" ht="12.75">
      <c r="A89" t="s">
        <v>89</v>
      </c>
    </row>
    <row r="90" spans="1:2" ht="12.75">
      <c r="A90" t="s">
        <v>90</v>
      </c>
      <c r="B90" t="s">
        <v>91</v>
      </c>
    </row>
    <row r="91" spans="1:2" ht="12.75">
      <c r="A91" s="101">
        <v>1989</v>
      </c>
      <c r="B91" s="101">
        <v>7.2</v>
      </c>
    </row>
    <row r="92" spans="1:2" ht="12.75">
      <c r="A92" s="101">
        <v>1990</v>
      </c>
      <c r="B92" s="101">
        <v>6.8</v>
      </c>
    </row>
    <row r="93" spans="1:2" ht="12.75">
      <c r="A93" s="101">
        <v>1991</v>
      </c>
      <c r="B93" s="101">
        <v>6.8</v>
      </c>
    </row>
    <row r="94" spans="1:2" ht="12.75">
      <c r="A94" s="101">
        <v>1992</v>
      </c>
      <c r="B94" s="101">
        <v>5.4</v>
      </c>
    </row>
    <row r="95" spans="1:2" ht="12.75">
      <c r="A95" s="101">
        <v>1993</v>
      </c>
      <c r="B95" s="101">
        <v>5.5</v>
      </c>
    </row>
    <row r="96" spans="1:2" ht="12.75">
      <c r="A96" s="101">
        <v>1994</v>
      </c>
      <c r="B96" s="101">
        <v>5</v>
      </c>
    </row>
    <row r="97" spans="1:2" ht="12.75">
      <c r="A97" s="101">
        <v>1995</v>
      </c>
      <c r="B97" s="101">
        <v>4.8</v>
      </c>
    </row>
    <row r="98" spans="1:2" ht="12.75">
      <c r="A98" s="101">
        <v>1996</v>
      </c>
      <c r="B98" s="101">
        <v>5.1</v>
      </c>
    </row>
    <row r="99" spans="1:2" ht="12.75">
      <c r="A99" s="101">
        <v>1997</v>
      </c>
      <c r="B99" s="101">
        <v>4.9</v>
      </c>
    </row>
    <row r="100" spans="1:2" ht="12.75">
      <c r="A100" s="101">
        <v>1998</v>
      </c>
      <c r="B100" s="101">
        <v>3.9</v>
      </c>
    </row>
    <row r="101" spans="1:2" ht="12.75">
      <c r="A101" s="101">
        <v>1999</v>
      </c>
      <c r="B101" s="101">
        <v>4.3</v>
      </c>
    </row>
    <row r="102" spans="1:2" ht="12.75">
      <c r="A102" t="s">
        <v>92</v>
      </c>
      <c r="B102">
        <f>AVERAGE(B91:B101)</f>
        <v>5.427272727272727</v>
      </c>
    </row>
    <row r="106" ht="12.75">
      <c r="A106" t="s">
        <v>84</v>
      </c>
    </row>
    <row r="108" ht="12.75">
      <c r="A108" t="s">
        <v>93</v>
      </c>
    </row>
    <row r="109" ht="12.75">
      <c r="A109" t="s">
        <v>86</v>
      </c>
    </row>
    <row r="110" ht="12.75">
      <c r="A110" t="s">
        <v>94</v>
      </c>
    </row>
    <row r="111" ht="12.75">
      <c r="A111" t="s">
        <v>88</v>
      </c>
    </row>
    <row r="112" ht="12.75">
      <c r="A112" t="s">
        <v>89</v>
      </c>
    </row>
    <row r="113" spans="1:2" ht="12.75">
      <c r="A113" t="s">
        <v>90</v>
      </c>
      <c r="B113" t="s">
        <v>91</v>
      </c>
    </row>
    <row r="114" spans="1:2" ht="12.75">
      <c r="A114" s="101">
        <v>1989</v>
      </c>
      <c r="B114" s="101">
        <v>261.7</v>
      </c>
    </row>
    <row r="115" spans="1:2" ht="12.75">
      <c r="A115" s="101">
        <v>1990</v>
      </c>
      <c r="B115" s="101">
        <v>226</v>
      </c>
    </row>
    <row r="116" spans="1:2" ht="12.75">
      <c r="A116" s="101">
        <v>1991</v>
      </c>
      <c r="B116" s="101">
        <v>252.9</v>
      </c>
    </row>
    <row r="117" spans="1:2" ht="12.75">
      <c r="A117" t="s">
        <v>95</v>
      </c>
      <c r="B117">
        <f>AVERAGE(B114:B116)</f>
        <v>246.86666666666667</v>
      </c>
    </row>
  </sheetData>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dimension ref="A1:K30"/>
  <sheetViews>
    <sheetView workbookViewId="0" topLeftCell="A1">
      <selection activeCell="A3" sqref="A3"/>
    </sheetView>
  </sheetViews>
  <sheetFormatPr defaultColWidth="9.140625" defaultRowHeight="12.75"/>
  <cols>
    <col min="1" max="1" width="30.28125" style="0" bestFit="1" customWidth="1"/>
    <col min="2" max="2" width="12.8515625" style="0" customWidth="1"/>
    <col min="3" max="3" width="12.8515625" style="15" customWidth="1"/>
    <col min="4" max="11" width="12.8515625" style="0" customWidth="1"/>
    <col min="12" max="16384" width="8.8515625" style="0" customWidth="1"/>
  </cols>
  <sheetData>
    <row r="1" spans="1:11" ht="18.75" thickBot="1">
      <c r="A1" s="83"/>
      <c r="B1" s="293" t="s">
        <v>198</v>
      </c>
      <c r="C1" s="294"/>
      <c r="D1" s="293" t="s">
        <v>199</v>
      </c>
      <c r="E1" s="294"/>
      <c r="F1" s="293" t="s">
        <v>144</v>
      </c>
      <c r="G1" s="294"/>
      <c r="H1" s="293" t="s">
        <v>145</v>
      </c>
      <c r="I1" s="294"/>
      <c r="J1" s="295" t="s">
        <v>165</v>
      </c>
      <c r="K1" s="296"/>
    </row>
    <row r="2" spans="1:11" ht="18">
      <c r="A2" s="30"/>
      <c r="B2" s="33" t="s">
        <v>200</v>
      </c>
      <c r="C2" s="87" t="s">
        <v>201</v>
      </c>
      <c r="D2" s="33" t="s">
        <v>200</v>
      </c>
      <c r="E2" s="32" t="s">
        <v>201</v>
      </c>
      <c r="F2" s="33" t="s">
        <v>200</v>
      </c>
      <c r="G2" s="32" t="s">
        <v>201</v>
      </c>
      <c r="H2" s="33" t="s">
        <v>200</v>
      </c>
      <c r="I2" s="31" t="s">
        <v>201</v>
      </c>
      <c r="J2" s="92" t="s">
        <v>200</v>
      </c>
      <c r="K2" s="93" t="s">
        <v>201</v>
      </c>
    </row>
    <row r="3" spans="1:11" ht="18">
      <c r="A3" s="84" t="s">
        <v>152</v>
      </c>
      <c r="B3" s="82">
        <f>'2001 First Quarter'!B35</f>
        <v>22</v>
      </c>
      <c r="C3" s="34">
        <f>'2001 First Quarter'!C35</f>
        <v>0.7586206896551724</v>
      </c>
      <c r="D3" s="82">
        <f>'2001 Second Quarter'!B36</f>
        <v>23</v>
      </c>
      <c r="E3" s="34">
        <f>'2001 Second Quarter'!C36</f>
        <v>0.7931034482758621</v>
      </c>
      <c r="F3" s="35">
        <f>'2001 Third Quarter'!B36</f>
        <v>17</v>
      </c>
      <c r="G3" s="34">
        <f>'2001 Third Quarter'!C36</f>
        <v>0.6071428571428571</v>
      </c>
      <c r="H3" s="35">
        <f>'2001 Fourth Quarter'!B36</f>
        <v>19</v>
      </c>
      <c r="I3" s="57">
        <f>'2001 Fourth Quarter'!C36</f>
        <v>0.6785714285714286</v>
      </c>
      <c r="J3" s="96">
        <f>(B3+D3+F3+H3)/4</f>
        <v>20.25</v>
      </c>
      <c r="K3" s="97">
        <f>(C3+E3+G3+I3)/4</f>
        <v>0.7093596059113301</v>
      </c>
    </row>
    <row r="4" spans="1:11" ht="18.75" thickBot="1">
      <c r="A4" s="85"/>
      <c r="B4" s="30"/>
      <c r="C4" s="88"/>
      <c r="D4" s="30"/>
      <c r="E4" s="37"/>
      <c r="F4" s="30"/>
      <c r="G4" s="37"/>
      <c r="H4" s="30"/>
      <c r="I4" s="36"/>
      <c r="J4" s="98" t="s">
        <v>70</v>
      </c>
      <c r="K4" s="99" t="s">
        <v>70</v>
      </c>
    </row>
    <row r="5" spans="1:11" s="1" customFormat="1" ht="54">
      <c r="A5" s="38"/>
      <c r="B5" s="40" t="str">
        <f>'2001 First Quarter'!B37</f>
        <v>Reported</v>
      </c>
      <c r="C5" s="89" t="str">
        <f>'2001 First Quarter'!C37</f>
        <v>Per 200,000 Hours</v>
      </c>
      <c r="D5" s="40" t="str">
        <f>'2001 Second Quarter'!B38</f>
        <v>Reported</v>
      </c>
      <c r="E5" s="39" t="str">
        <f>'2001 Second Quarter'!C38</f>
        <v>Per 200,000 Hours</v>
      </c>
      <c r="F5" s="40" t="str">
        <f>'2001 Third Quarter'!B38</f>
        <v>Reported</v>
      </c>
      <c r="G5" s="39" t="str">
        <f>'2001 Third Quarter'!C38</f>
        <v>Per 200,000 Hours</v>
      </c>
      <c r="H5" s="40" t="s">
        <v>178</v>
      </c>
      <c r="I5" s="39" t="s">
        <v>179</v>
      </c>
      <c r="J5" s="94" t="s">
        <v>178</v>
      </c>
      <c r="K5" s="95" t="s">
        <v>179</v>
      </c>
    </row>
    <row r="6" spans="1:11" ht="18">
      <c r="A6" s="86" t="s">
        <v>153</v>
      </c>
      <c r="B6" s="42"/>
      <c r="C6" s="41"/>
      <c r="D6" s="42"/>
      <c r="E6" s="41"/>
      <c r="F6" s="42"/>
      <c r="G6" s="41"/>
      <c r="H6" s="42"/>
      <c r="I6" s="41"/>
      <c r="J6" s="62"/>
      <c r="K6" s="63"/>
    </row>
    <row r="7" spans="1:11" ht="18">
      <c r="A7" s="43" t="s">
        <v>157</v>
      </c>
      <c r="B7" s="58">
        <f>'2001 First Quarter'!B39</f>
        <v>10450</v>
      </c>
      <c r="C7" s="59"/>
      <c r="D7" s="58">
        <f>'2001 Second Quarter'!B40</f>
        <v>15447</v>
      </c>
      <c r="E7" s="59"/>
      <c r="F7" s="58">
        <f>'2001 Third Quarter'!B40</f>
        <v>7014</v>
      </c>
      <c r="G7" s="59"/>
      <c r="H7" s="77">
        <f>'2001 Fourth Quarter'!B40</f>
        <v>10185</v>
      </c>
      <c r="I7" s="59"/>
      <c r="J7" s="64">
        <f>B7+D7+F7+H7</f>
        <v>43096</v>
      </c>
      <c r="K7" s="65"/>
    </row>
    <row r="8" spans="1:11" ht="18">
      <c r="A8" s="44" t="s">
        <v>158</v>
      </c>
      <c r="B8" s="60">
        <f>'2001 First Quarter'!B40</f>
        <v>125400</v>
      </c>
      <c r="C8" s="61"/>
      <c r="D8" s="60">
        <f>'2001 Second Quarter'!B41</f>
        <v>185364</v>
      </c>
      <c r="E8" s="61"/>
      <c r="F8" s="60">
        <f>'2001 Third Quarter'!B41</f>
        <v>84168</v>
      </c>
      <c r="G8" s="61"/>
      <c r="H8" s="78">
        <f>'2001 Fourth Quarter'!B41</f>
        <v>122220</v>
      </c>
      <c r="I8" s="61"/>
      <c r="J8" s="66">
        <f>B8+D8+F8+H8</f>
        <v>517152</v>
      </c>
      <c r="K8" s="67"/>
    </row>
    <row r="9" spans="1:11" ht="18">
      <c r="A9" s="44" t="s">
        <v>121</v>
      </c>
      <c r="B9" s="79">
        <f>'2001 First Quarter'!B41</f>
        <v>12</v>
      </c>
      <c r="C9" s="45">
        <f>'2001 First Quarter'!C41</f>
        <v>19.138755980861244</v>
      </c>
      <c r="D9" s="79">
        <f>'2001 Second Quarter'!B42</f>
        <v>20</v>
      </c>
      <c r="E9" s="45">
        <f>'2001 Second Quarter'!C42</f>
        <v>21.57916316005265</v>
      </c>
      <c r="F9" s="79">
        <f>'2001 Third Quarter'!B42</f>
        <v>10</v>
      </c>
      <c r="G9" s="45">
        <f>'2001 Third Quarter'!C42</f>
        <v>23.761999809904</v>
      </c>
      <c r="H9" s="46">
        <f>'2001 Fourth Quarter'!B42</f>
        <v>14</v>
      </c>
      <c r="I9" s="45">
        <f>'2001 Fourth Quarter'!C42</f>
        <v>22.90950744558992</v>
      </c>
      <c r="J9" s="68">
        <f>B9+D9+F9+H9</f>
        <v>56</v>
      </c>
      <c r="K9" s="69">
        <f>J9*200000/$J$8</f>
        <v>21.657075676010148</v>
      </c>
    </row>
    <row r="10" spans="1:11" ht="18">
      <c r="A10" s="44" t="s">
        <v>122</v>
      </c>
      <c r="B10" s="79">
        <f>'2001 First Quarter'!B42</f>
        <v>4</v>
      </c>
      <c r="C10" s="45">
        <f>'2001 First Quarter'!C42</f>
        <v>6.379585326953748</v>
      </c>
      <c r="D10" s="79">
        <f>'2001 Second Quarter'!B43</f>
        <v>4</v>
      </c>
      <c r="E10" s="45">
        <f>'2001 Second Quarter'!C43</f>
        <v>4.3158326320105305</v>
      </c>
      <c r="F10" s="79">
        <f>'2001 Third Quarter'!B43</f>
        <v>1</v>
      </c>
      <c r="G10" s="45">
        <f>'2001 Third Quarter'!C43</f>
        <v>2.3761999809904</v>
      </c>
      <c r="H10" s="46">
        <f>'2001 Fourth Quarter'!B43</f>
        <v>0</v>
      </c>
      <c r="I10" s="45">
        <f>'2001 Fourth Quarter'!C43</f>
        <v>0</v>
      </c>
      <c r="J10" s="68">
        <f>B10+D10+F10+H10</f>
        <v>9</v>
      </c>
      <c r="K10" s="69">
        <f>J10*200000/$J$8</f>
        <v>3.4806014479302023</v>
      </c>
    </row>
    <row r="11" spans="1:11" ht="18">
      <c r="A11" s="47" t="s">
        <v>177</v>
      </c>
      <c r="B11" s="80">
        <f>'2001 First Quarter'!B43</f>
        <v>37</v>
      </c>
      <c r="C11" s="48">
        <f>'2001 First Quarter'!C43</f>
        <v>59.01116427432217</v>
      </c>
      <c r="D11" s="80">
        <f>'2001 Second Quarter'!B44</f>
        <v>27</v>
      </c>
      <c r="E11" s="48">
        <f>'2001 Second Quarter'!C44</f>
        <v>29.131870266071083</v>
      </c>
      <c r="F11" s="80">
        <f>'2001 Third Quarter'!B44</f>
        <v>24</v>
      </c>
      <c r="G11" s="48">
        <f>'2001 Third Quarter'!C44</f>
        <v>57.0287995437696</v>
      </c>
      <c r="H11" s="49">
        <f>'2001 Fourth Quarter'!B44</f>
        <v>0</v>
      </c>
      <c r="I11" s="48">
        <f>'2001 Fourth Quarter'!C44</f>
        <v>0</v>
      </c>
      <c r="J11" s="70">
        <f>B11+D11+F11+H11</f>
        <v>88</v>
      </c>
      <c r="K11" s="71">
        <f>J11*200000/$J$8</f>
        <v>34.03254749087309</v>
      </c>
    </row>
    <row r="12" spans="1:11" ht="18">
      <c r="A12" s="42"/>
      <c r="B12" s="51"/>
      <c r="C12" s="50"/>
      <c r="D12" s="51"/>
      <c r="E12" s="50"/>
      <c r="F12" s="51"/>
      <c r="G12" s="50"/>
      <c r="H12" s="51"/>
      <c r="I12" s="50"/>
      <c r="J12" s="62"/>
      <c r="K12" s="72"/>
    </row>
    <row r="13" spans="1:11" ht="18">
      <c r="A13" s="86" t="s">
        <v>155</v>
      </c>
      <c r="B13" s="53"/>
      <c r="C13" s="52"/>
      <c r="D13" s="53"/>
      <c r="E13" s="52"/>
      <c r="F13" s="53"/>
      <c r="G13" s="52"/>
      <c r="H13" s="53"/>
      <c r="I13" s="52"/>
      <c r="J13" s="73"/>
      <c r="K13" s="74"/>
    </row>
    <row r="14" spans="1:11" ht="18">
      <c r="A14" s="43" t="s">
        <v>159</v>
      </c>
      <c r="B14" s="58">
        <f>'2001 First Quarter'!B46</f>
        <v>7138</v>
      </c>
      <c r="C14" s="59"/>
      <c r="D14" s="58">
        <f>'2001 Second Quarter'!B47</f>
        <v>7300</v>
      </c>
      <c r="E14" s="59"/>
      <c r="F14" s="58">
        <f>'2001 Third Quarter'!B47</f>
        <v>2963</v>
      </c>
      <c r="G14" s="59"/>
      <c r="H14" s="77">
        <f>'2001 Fourth Quarter'!B47</f>
        <v>5026</v>
      </c>
      <c r="I14" s="59"/>
      <c r="J14" s="64">
        <f>B14+D14+F14+H14</f>
        <v>22427</v>
      </c>
      <c r="K14" s="65"/>
    </row>
    <row r="15" spans="1:11" ht="18">
      <c r="A15" s="44" t="s">
        <v>174</v>
      </c>
      <c r="B15" s="60">
        <f>'2001 First Quarter'!B47</f>
        <v>57104</v>
      </c>
      <c r="C15" s="61"/>
      <c r="D15" s="60">
        <f>'2001 Second Quarter'!B48</f>
        <v>58400</v>
      </c>
      <c r="E15" s="61"/>
      <c r="F15" s="60">
        <f>'2001 Third Quarter'!B48</f>
        <v>23704</v>
      </c>
      <c r="G15" s="61"/>
      <c r="H15" s="78">
        <f>'2001 Fourth Quarter'!B48</f>
        <v>40208</v>
      </c>
      <c r="I15" s="61"/>
      <c r="J15" s="66">
        <f>B15+D15+F15+H15</f>
        <v>179416</v>
      </c>
      <c r="K15" s="67"/>
    </row>
    <row r="16" spans="1:11" ht="18">
      <c r="A16" s="44" t="s">
        <v>121</v>
      </c>
      <c r="B16" s="79">
        <f>'2001 First Quarter'!B48</f>
        <v>2</v>
      </c>
      <c r="C16" s="45">
        <f>'2001 First Quarter'!C48</f>
        <v>7.004763239002521</v>
      </c>
      <c r="D16" s="79">
        <f>'2001 Second Quarter'!B49</f>
        <v>2</v>
      </c>
      <c r="E16" s="45">
        <f>'2001 Second Quarter'!C49</f>
        <v>6.8493150684931505</v>
      </c>
      <c r="F16" s="79">
        <f>'2001 Third Quarter'!B49</f>
        <v>3</v>
      </c>
      <c r="G16" s="45">
        <f>'2001 Third Quarter'!C49</f>
        <v>25.31218359770503</v>
      </c>
      <c r="H16" s="46">
        <f>'2001 Fourth Quarter'!B49</f>
        <v>0</v>
      </c>
      <c r="I16" s="45">
        <f>'2001 Fourth Quarter'!C49</f>
        <v>0</v>
      </c>
      <c r="J16" s="68">
        <f>B16+D16+F16+H16</f>
        <v>7</v>
      </c>
      <c r="K16" s="69">
        <f>J16*200000/$J$15</f>
        <v>7.803094484326928</v>
      </c>
    </row>
    <row r="17" spans="1:11" ht="18">
      <c r="A17" s="44" t="s">
        <v>122</v>
      </c>
      <c r="B17" s="79">
        <f>'2001 First Quarter'!B49</f>
        <v>1</v>
      </c>
      <c r="C17" s="45">
        <f>'2001 First Quarter'!C49</f>
        <v>3.5023816195012607</v>
      </c>
      <c r="D17" s="79">
        <f>'2001 Second Quarter'!B50</f>
        <v>0</v>
      </c>
      <c r="E17" s="45">
        <f>'2001 Second Quarter'!C50</f>
        <v>0</v>
      </c>
      <c r="F17" s="79">
        <f>'2001 Third Quarter'!B50</f>
        <v>0</v>
      </c>
      <c r="G17" s="45">
        <f>'2001 Third Quarter'!C50</f>
        <v>0</v>
      </c>
      <c r="H17" s="46">
        <f>'2001 Fourth Quarter'!B50</f>
        <v>0</v>
      </c>
      <c r="I17" s="45">
        <f>'2001 Fourth Quarter'!C50</f>
        <v>0</v>
      </c>
      <c r="J17" s="68">
        <f>B17+D17+F17+H17</f>
        <v>1</v>
      </c>
      <c r="K17" s="69">
        <f>J17*200000/$J$15</f>
        <v>1.1147277834752753</v>
      </c>
    </row>
    <row r="18" spans="1:11" ht="18">
      <c r="A18" s="47" t="s">
        <v>177</v>
      </c>
      <c r="B18" s="80">
        <f>'2001 First Quarter'!B50</f>
        <v>1</v>
      </c>
      <c r="C18" s="48">
        <f>'2001 First Quarter'!C50</f>
        <v>3.5023816195012607</v>
      </c>
      <c r="D18" s="80">
        <f>'2001 Second Quarter'!B51</f>
        <v>0</v>
      </c>
      <c r="E18" s="48">
        <f>'2001 Second Quarter'!C51</f>
        <v>0</v>
      </c>
      <c r="F18" s="80">
        <f>'2001 Third Quarter'!B51</f>
        <v>0</v>
      </c>
      <c r="G18" s="48">
        <f>'2001 Third Quarter'!C51</f>
        <v>0</v>
      </c>
      <c r="H18" s="49">
        <f>'2001 Fourth Quarter'!B51</f>
        <v>0</v>
      </c>
      <c r="I18" s="48">
        <f>'2001 Fourth Quarter'!C51</f>
        <v>0</v>
      </c>
      <c r="J18" s="70">
        <f>B18+D18+F18+H18</f>
        <v>1</v>
      </c>
      <c r="K18" s="71">
        <f>J18*200000/$J$15</f>
        <v>1.1147277834752753</v>
      </c>
    </row>
    <row r="19" spans="1:11" ht="18">
      <c r="A19" s="42"/>
      <c r="B19" s="51"/>
      <c r="C19" s="50"/>
      <c r="D19" s="51"/>
      <c r="E19" s="50"/>
      <c r="F19" s="51"/>
      <c r="G19" s="50"/>
      <c r="H19" s="51"/>
      <c r="I19" s="50"/>
      <c r="J19" s="62"/>
      <c r="K19" s="72"/>
    </row>
    <row r="20" spans="1:11" ht="18">
      <c r="A20" s="86" t="s">
        <v>156</v>
      </c>
      <c r="B20" s="53"/>
      <c r="C20" s="52"/>
      <c r="D20" s="53"/>
      <c r="E20" s="52"/>
      <c r="F20" s="53"/>
      <c r="G20" s="52"/>
      <c r="H20" s="53"/>
      <c r="I20" s="52"/>
      <c r="J20" s="73"/>
      <c r="K20" s="74"/>
    </row>
    <row r="21" spans="1:11" ht="18">
      <c r="A21" s="43" t="s">
        <v>175</v>
      </c>
      <c r="B21" s="58">
        <f>'2001 First Quarter'!B53</f>
        <v>17588</v>
      </c>
      <c r="C21" s="59"/>
      <c r="D21" s="58">
        <f>'2001 Second Quarter'!B54</f>
        <v>22747</v>
      </c>
      <c r="E21" s="59"/>
      <c r="F21" s="58">
        <f>'2001 Third Quarter'!B54</f>
        <v>9977</v>
      </c>
      <c r="G21" s="59"/>
      <c r="H21" s="77">
        <f>'2001 Fourth Quarter'!B54</f>
        <v>15211</v>
      </c>
      <c r="I21" s="59"/>
      <c r="J21" s="64">
        <f>B21+D21+F21+H21</f>
        <v>65523</v>
      </c>
      <c r="K21" s="65"/>
    </row>
    <row r="22" spans="1:11" ht="18">
      <c r="A22" s="44" t="s">
        <v>176</v>
      </c>
      <c r="B22" s="60">
        <f>'2001 First Quarter'!B54</f>
        <v>182504</v>
      </c>
      <c r="C22" s="61"/>
      <c r="D22" s="60">
        <f>'2001 Second Quarter'!B55</f>
        <v>243764</v>
      </c>
      <c r="E22" s="61"/>
      <c r="F22" s="60">
        <f>'2001 Third Quarter'!B55</f>
        <v>107872</v>
      </c>
      <c r="G22" s="61"/>
      <c r="H22" s="78">
        <f>'2001 Fourth Quarter'!B55</f>
        <v>162428</v>
      </c>
      <c r="I22" s="61"/>
      <c r="J22" s="66">
        <f>B22+D22+F22+H22</f>
        <v>696568</v>
      </c>
      <c r="K22" s="67"/>
    </row>
    <row r="23" spans="1:11" ht="18">
      <c r="A23" s="44" t="s">
        <v>121</v>
      </c>
      <c r="B23" s="79">
        <f>'2001 First Quarter'!B55</f>
        <v>14</v>
      </c>
      <c r="C23" s="45">
        <f>'2001 First Quarter'!C55</f>
        <v>15.342129487572874</v>
      </c>
      <c r="D23" s="79">
        <f>'2001 Second Quarter'!B56</f>
        <v>22</v>
      </c>
      <c r="E23" s="45">
        <f>'2001 Second Quarter'!C56</f>
        <v>18.050245319243203</v>
      </c>
      <c r="F23" s="79">
        <f>'2001 Third Quarter'!B56</f>
        <v>13</v>
      </c>
      <c r="G23" s="45">
        <f>'2001 Third Quarter'!C56</f>
        <v>24.10264016612281</v>
      </c>
      <c r="H23" s="46">
        <f>'2001 Fourth Quarter'!B56</f>
        <v>14</v>
      </c>
      <c r="I23" s="45">
        <f>'2001 Fourth Quarter'!C56</f>
        <v>17.238407171177382</v>
      </c>
      <c r="J23" s="68">
        <f>B23+D23+F23+H23</f>
        <v>63</v>
      </c>
      <c r="K23" s="69">
        <f>J23*200000/$J$22</f>
        <v>18.08868624455904</v>
      </c>
    </row>
    <row r="24" spans="1:11" ht="18">
      <c r="A24" s="44" t="s">
        <v>122</v>
      </c>
      <c r="B24" s="79">
        <f>'2001 First Quarter'!B56</f>
        <v>5</v>
      </c>
      <c r="C24" s="45">
        <f>'2001 First Quarter'!C56</f>
        <v>5.479331959847455</v>
      </c>
      <c r="D24" s="79">
        <f>'2001 Second Quarter'!B57</f>
        <v>4</v>
      </c>
      <c r="E24" s="45">
        <f>'2001 Second Quarter'!C57</f>
        <v>3.281862785316946</v>
      </c>
      <c r="F24" s="79">
        <f>'2001 Third Quarter'!B57</f>
        <v>1</v>
      </c>
      <c r="G24" s="45">
        <f>'2001 Third Quarter'!C57</f>
        <v>1.8540492435479086</v>
      </c>
      <c r="H24" s="46">
        <f>'2001 Fourth Quarter'!B57</f>
        <v>0</v>
      </c>
      <c r="I24" s="45">
        <f>'2001 Fourth Quarter'!C57</f>
        <v>0</v>
      </c>
      <c r="J24" s="68">
        <f>B24+D24+F24+H24</f>
        <v>10</v>
      </c>
      <c r="K24" s="69">
        <f>J24*200000/$J$22</f>
        <v>2.871220038818895</v>
      </c>
    </row>
    <row r="25" spans="1:11" ht="18.75" thickBot="1">
      <c r="A25" s="54" t="s">
        <v>177</v>
      </c>
      <c r="B25" s="81">
        <f>'2001 First Quarter'!B57</f>
        <v>38</v>
      </c>
      <c r="C25" s="55">
        <f>'2001 First Quarter'!C57</f>
        <v>41.64292289484066</v>
      </c>
      <c r="D25" s="81">
        <f>'2001 Second Quarter'!B58</f>
        <v>27</v>
      </c>
      <c r="E25" s="55">
        <f>'2001 Second Quarter'!C58</f>
        <v>22.152573800889385</v>
      </c>
      <c r="F25" s="81">
        <f>'2001 Third Quarter'!B58</f>
        <v>24</v>
      </c>
      <c r="G25" s="55">
        <f>'2001 Third Quarter'!C58</f>
        <v>44.497181845149804</v>
      </c>
      <c r="H25" s="56">
        <f>'2001 Fourth Quarter'!B58</f>
        <v>0</v>
      </c>
      <c r="I25" s="55">
        <f>'2001 Fourth Quarter'!C58</f>
        <v>0</v>
      </c>
      <c r="J25" s="75">
        <f>B25+D25+F25+H25</f>
        <v>89</v>
      </c>
      <c r="K25" s="76">
        <f>J25*200000/$J$22</f>
        <v>25.553858345488166</v>
      </c>
    </row>
    <row r="26" spans="1:11" ht="7.5" customHeight="1" thickBot="1">
      <c r="A26" s="90"/>
      <c r="B26" s="90"/>
      <c r="C26" s="91"/>
      <c r="D26" s="90"/>
      <c r="E26" s="90"/>
      <c r="F26" s="90"/>
      <c r="G26" s="90"/>
      <c r="H26" s="90"/>
      <c r="I26" s="90"/>
      <c r="J26" s="90"/>
      <c r="K26" s="90"/>
    </row>
    <row r="27" spans="1:11" ht="18">
      <c r="A27" s="277" t="s">
        <v>68</v>
      </c>
      <c r="B27" s="285"/>
      <c r="C27" s="285"/>
      <c r="D27" s="285"/>
      <c r="E27" s="285"/>
      <c r="F27" s="285"/>
      <c r="G27" s="285"/>
      <c r="H27" s="285"/>
      <c r="I27" s="285"/>
      <c r="J27" s="285"/>
      <c r="K27" s="286"/>
    </row>
    <row r="28" spans="1:11" ht="12.75">
      <c r="A28" s="287" t="s">
        <v>69</v>
      </c>
      <c r="B28" s="288"/>
      <c r="C28" s="288"/>
      <c r="D28" s="288"/>
      <c r="E28" s="288"/>
      <c r="F28" s="288"/>
      <c r="G28" s="288"/>
      <c r="H28" s="288"/>
      <c r="I28" s="288"/>
      <c r="J28" s="288"/>
      <c r="K28" s="289"/>
    </row>
    <row r="29" spans="1:11" ht="12.75">
      <c r="A29" s="287"/>
      <c r="B29" s="288"/>
      <c r="C29" s="288"/>
      <c r="D29" s="288"/>
      <c r="E29" s="288"/>
      <c r="F29" s="288"/>
      <c r="G29" s="288"/>
      <c r="H29" s="288"/>
      <c r="I29" s="288"/>
      <c r="J29" s="288"/>
      <c r="K29" s="289"/>
    </row>
    <row r="30" spans="1:11" ht="13.5" thickBot="1">
      <c r="A30" s="290"/>
      <c r="B30" s="291"/>
      <c r="C30" s="291"/>
      <c r="D30" s="291"/>
      <c r="E30" s="291"/>
      <c r="F30" s="291"/>
      <c r="G30" s="291"/>
      <c r="H30" s="291"/>
      <c r="I30" s="291"/>
      <c r="J30" s="291"/>
      <c r="K30" s="292"/>
    </row>
  </sheetData>
  <mergeCells count="7">
    <mergeCell ref="A27:K27"/>
    <mergeCell ref="A28:K30"/>
    <mergeCell ref="B1:C1"/>
    <mergeCell ref="D1:E1"/>
    <mergeCell ref="F1:G1"/>
    <mergeCell ref="H1:I1"/>
    <mergeCell ref="J1:K1"/>
  </mergeCells>
  <printOptions/>
  <pageMargins left="0.75" right="0.75" top="1" bottom="1" header="0.5" footer="0.5"/>
  <pageSetup orientation="landscape"/>
  <headerFooter alignWithMargins="0">
    <oddFooter>&amp;L&amp;C&amp;R&amp;D</oddFooter>
  </headerFooter>
</worksheet>
</file>

<file path=xl/worksheets/sheet11.xml><?xml version="1.0" encoding="utf-8"?>
<worksheet xmlns="http://schemas.openxmlformats.org/spreadsheetml/2006/main" xmlns:r="http://schemas.openxmlformats.org/officeDocument/2006/relationships">
  <dimension ref="A1:O56"/>
  <sheetViews>
    <sheetView workbookViewId="0" topLeftCell="A1">
      <pane xSplit="1" ySplit="2" topLeftCell="B3" activePane="bottomRight" state="frozen"/>
      <selection pane="topLeft" activeCell="A1" sqref="A1"/>
      <selection pane="topRight" activeCell="B1" sqref="B1"/>
      <selection pane="bottomLeft" activeCell="A3" sqref="A3"/>
      <selection pane="bottomRight" activeCell="A2" sqref="A2"/>
    </sheetView>
  </sheetViews>
  <sheetFormatPr defaultColWidth="9.140625" defaultRowHeight="12.75"/>
  <cols>
    <col min="1" max="1" width="23.00390625" style="0" customWidth="1"/>
    <col min="2" max="2" width="11.421875" style="0" customWidth="1"/>
    <col min="3" max="3" width="10.421875" style="0" customWidth="1"/>
    <col min="4" max="4" width="11.421875" style="0" customWidth="1"/>
    <col min="5" max="5" width="11.00390625" style="0" customWidth="1"/>
    <col min="6" max="6" width="10.140625" style="0" customWidth="1"/>
    <col min="7" max="7" width="9.8515625" style="0" customWidth="1"/>
    <col min="8" max="8" width="8.8515625" style="0" customWidth="1"/>
    <col min="9" max="9" width="10.421875" style="0" customWidth="1"/>
    <col min="10" max="10" width="11.8515625" style="0" customWidth="1"/>
    <col min="11" max="11" width="9.8515625" style="0" customWidth="1"/>
    <col min="12" max="12" width="10.421875" style="0" customWidth="1"/>
    <col min="13" max="13" width="8.8515625" style="0" customWidth="1"/>
    <col min="14" max="15" width="27.7109375" style="0" customWidth="1"/>
    <col min="16" max="16384" width="8.8515625" style="0" customWidth="1"/>
  </cols>
  <sheetData>
    <row r="1" spans="1:14" s="1" customFormat="1" ht="25.5" customHeight="1">
      <c r="A1" s="278" t="s">
        <v>101</v>
      </c>
      <c r="B1" s="278"/>
      <c r="C1" s="278"/>
      <c r="D1" s="278"/>
      <c r="E1" s="278"/>
      <c r="F1" s="278"/>
      <c r="G1" s="278"/>
      <c r="H1" s="278"/>
      <c r="I1" s="278"/>
      <c r="J1" s="278"/>
      <c r="K1" s="278"/>
      <c r="L1" s="278"/>
      <c r="M1" s="278"/>
      <c r="N1" s="1" t="s">
        <v>139</v>
      </c>
    </row>
    <row r="2" spans="1:15" s="1" customFormat="1" ht="38.25">
      <c r="A2" s="1" t="s">
        <v>116</v>
      </c>
      <c r="B2" s="2" t="s">
        <v>117</v>
      </c>
      <c r="C2" s="2" t="s">
        <v>118</v>
      </c>
      <c r="D2" s="1" t="s">
        <v>119</v>
      </c>
      <c r="E2" s="1" t="s">
        <v>120</v>
      </c>
      <c r="F2" s="1" t="s">
        <v>121</v>
      </c>
      <c r="G2" s="1" t="s">
        <v>122</v>
      </c>
      <c r="H2" s="1" t="s">
        <v>123</v>
      </c>
      <c r="I2" s="1" t="s">
        <v>124</v>
      </c>
      <c r="J2" s="1" t="s">
        <v>125</v>
      </c>
      <c r="K2" s="1" t="s">
        <v>121</v>
      </c>
      <c r="L2" s="1" t="s">
        <v>122</v>
      </c>
      <c r="M2" s="1" t="s">
        <v>123</v>
      </c>
      <c r="N2" s="1" t="s">
        <v>137</v>
      </c>
      <c r="O2" s="1" t="s">
        <v>138</v>
      </c>
    </row>
    <row r="3" spans="1:3" ht="12.75">
      <c r="A3" s="1" t="s">
        <v>148</v>
      </c>
      <c r="B3" s="18">
        <v>37257</v>
      </c>
      <c r="C3" s="18">
        <v>37346</v>
      </c>
    </row>
    <row r="4" spans="1:13" ht="12.75">
      <c r="A4" s="1" t="s">
        <v>128</v>
      </c>
      <c r="B4" s="18">
        <v>37257</v>
      </c>
      <c r="C4" s="18">
        <v>37346</v>
      </c>
      <c r="D4">
        <v>39</v>
      </c>
      <c r="E4">
        <v>780</v>
      </c>
      <c r="F4">
        <v>0</v>
      </c>
      <c r="G4">
        <v>0</v>
      </c>
      <c r="H4">
        <v>0</v>
      </c>
      <c r="I4">
        <v>51</v>
      </c>
      <c r="J4">
        <v>840</v>
      </c>
      <c r="K4">
        <v>0</v>
      </c>
      <c r="L4">
        <v>0</v>
      </c>
      <c r="M4">
        <v>0</v>
      </c>
    </row>
    <row r="5" spans="1:13" ht="12.75">
      <c r="A5" s="1" t="s">
        <v>132</v>
      </c>
      <c r="B5" s="18">
        <v>37257</v>
      </c>
      <c r="C5" s="18">
        <v>37346</v>
      </c>
      <c r="D5">
        <v>1</v>
      </c>
      <c r="E5">
        <v>4</v>
      </c>
      <c r="F5">
        <v>0</v>
      </c>
      <c r="G5">
        <v>0</v>
      </c>
      <c r="H5">
        <v>0</v>
      </c>
      <c r="I5">
        <v>89</v>
      </c>
      <c r="J5">
        <v>89</v>
      </c>
      <c r="K5">
        <v>0</v>
      </c>
      <c r="L5">
        <v>0</v>
      </c>
      <c r="M5">
        <v>0</v>
      </c>
    </row>
    <row r="6" spans="1:13" ht="12.75">
      <c r="A6" s="1" t="s">
        <v>186</v>
      </c>
      <c r="B6" s="18">
        <v>37257</v>
      </c>
      <c r="C6" s="18">
        <v>37346</v>
      </c>
      <c r="D6">
        <v>24</v>
      </c>
      <c r="E6">
        <v>216</v>
      </c>
      <c r="F6">
        <v>0</v>
      </c>
      <c r="G6">
        <v>0</v>
      </c>
      <c r="H6">
        <v>0</v>
      </c>
      <c r="I6">
        <v>66</v>
      </c>
      <c r="J6">
        <v>594</v>
      </c>
      <c r="K6">
        <v>0</v>
      </c>
      <c r="L6">
        <v>0</v>
      </c>
      <c r="M6">
        <v>0</v>
      </c>
    </row>
    <row r="7" spans="1:13" ht="12.75">
      <c r="A7" s="1" t="s">
        <v>184</v>
      </c>
      <c r="B7" s="18">
        <v>37257</v>
      </c>
      <c r="C7" s="18">
        <v>37346</v>
      </c>
      <c r="D7">
        <v>11</v>
      </c>
      <c r="E7">
        <v>66</v>
      </c>
      <c r="F7">
        <v>0</v>
      </c>
      <c r="G7">
        <v>0</v>
      </c>
      <c r="H7">
        <v>0</v>
      </c>
      <c r="I7">
        <v>79</v>
      </c>
      <c r="J7">
        <v>474</v>
      </c>
      <c r="K7">
        <v>0</v>
      </c>
      <c r="L7">
        <v>0</v>
      </c>
      <c r="M7">
        <v>0</v>
      </c>
    </row>
    <row r="8" spans="1:3" ht="12.75">
      <c r="A8" s="1" t="s">
        <v>187</v>
      </c>
      <c r="B8" s="18">
        <v>37257</v>
      </c>
      <c r="C8" s="18">
        <v>37346</v>
      </c>
    </row>
    <row r="9" spans="1:3" ht="12.75">
      <c r="A9" s="1" t="s">
        <v>150</v>
      </c>
      <c r="B9" s="18">
        <v>37257</v>
      </c>
      <c r="C9" s="18">
        <v>37346</v>
      </c>
    </row>
    <row r="10" spans="1:13" ht="12.75">
      <c r="A10" s="1" t="s">
        <v>151</v>
      </c>
      <c r="B10" s="18">
        <v>37257</v>
      </c>
      <c r="C10" s="18">
        <v>37346</v>
      </c>
      <c r="D10">
        <v>6</v>
      </c>
      <c r="E10">
        <v>48</v>
      </c>
      <c r="F10">
        <v>0</v>
      </c>
      <c r="G10">
        <v>0</v>
      </c>
      <c r="H10">
        <v>0</v>
      </c>
      <c r="I10">
        <v>84</v>
      </c>
      <c r="J10">
        <v>268</v>
      </c>
      <c r="K10">
        <v>0</v>
      </c>
      <c r="L10">
        <v>0</v>
      </c>
      <c r="M10">
        <v>0</v>
      </c>
    </row>
    <row r="11" spans="1:3" ht="12.75">
      <c r="A11" s="1" t="s">
        <v>135</v>
      </c>
      <c r="B11" s="18">
        <v>37257</v>
      </c>
      <c r="C11" s="18">
        <v>37346</v>
      </c>
    </row>
    <row r="12" spans="1:13" ht="12.75">
      <c r="A12" s="1" t="s">
        <v>127</v>
      </c>
      <c r="B12" s="18">
        <v>37257</v>
      </c>
      <c r="C12" s="18">
        <v>37346</v>
      </c>
      <c r="D12">
        <v>63</v>
      </c>
      <c r="E12">
        <v>986</v>
      </c>
      <c r="F12">
        <v>0</v>
      </c>
      <c r="G12">
        <v>0</v>
      </c>
      <c r="H12">
        <v>0</v>
      </c>
      <c r="I12">
        <v>27</v>
      </c>
      <c r="J12">
        <v>594</v>
      </c>
      <c r="K12">
        <v>0</v>
      </c>
      <c r="L12">
        <v>0</v>
      </c>
      <c r="M12">
        <v>0</v>
      </c>
    </row>
    <row r="13" spans="1:3" ht="12.75">
      <c r="A13" s="1" t="s">
        <v>185</v>
      </c>
      <c r="B13" s="18">
        <v>37257</v>
      </c>
      <c r="C13" s="18">
        <v>37346</v>
      </c>
    </row>
    <row r="14" spans="1:13" ht="12.75">
      <c r="A14" s="1" t="s">
        <v>162</v>
      </c>
      <c r="B14" s="18">
        <v>37257</v>
      </c>
      <c r="C14" s="18">
        <v>37346</v>
      </c>
      <c r="D14">
        <v>68.2</v>
      </c>
      <c r="E14">
        <v>1432.2</v>
      </c>
      <c r="G14">
        <v>0.5</v>
      </c>
      <c r="H14">
        <v>0.5</v>
      </c>
      <c r="I14">
        <v>21.8</v>
      </c>
      <c r="J14">
        <v>457.8</v>
      </c>
      <c r="L14">
        <v>0.5</v>
      </c>
      <c r="M14">
        <v>0.5</v>
      </c>
    </row>
    <row r="15" spans="1:13" ht="12.75">
      <c r="A15" s="1" t="s">
        <v>141</v>
      </c>
      <c r="B15" s="18">
        <v>37257</v>
      </c>
      <c r="C15" s="18">
        <v>37346</v>
      </c>
      <c r="D15">
        <v>74</v>
      </c>
      <c r="E15">
        <v>1554</v>
      </c>
      <c r="F15">
        <v>0</v>
      </c>
      <c r="G15">
        <v>0</v>
      </c>
      <c r="H15">
        <v>0</v>
      </c>
      <c r="I15">
        <v>16</v>
      </c>
      <c r="J15">
        <v>336</v>
      </c>
      <c r="K15">
        <v>0</v>
      </c>
      <c r="L15">
        <v>0</v>
      </c>
      <c r="M15">
        <v>0</v>
      </c>
    </row>
    <row r="16" spans="1:13" ht="12.75">
      <c r="A16" s="1" t="s">
        <v>142</v>
      </c>
      <c r="B16" s="18">
        <v>37257</v>
      </c>
      <c r="C16" s="18">
        <v>37346</v>
      </c>
      <c r="D16">
        <v>35</v>
      </c>
      <c r="E16">
        <v>420</v>
      </c>
      <c r="F16">
        <v>0</v>
      </c>
      <c r="G16">
        <v>0</v>
      </c>
      <c r="H16">
        <v>0</v>
      </c>
      <c r="I16">
        <v>55</v>
      </c>
      <c r="J16">
        <v>660</v>
      </c>
      <c r="K16">
        <v>1</v>
      </c>
      <c r="L16">
        <v>0</v>
      </c>
      <c r="M16">
        <v>0</v>
      </c>
    </row>
    <row r="17" spans="1:13" ht="12.75">
      <c r="A17" s="1" t="s">
        <v>129</v>
      </c>
      <c r="B17" s="18">
        <v>37257</v>
      </c>
      <c r="C17" s="18">
        <v>37346</v>
      </c>
      <c r="D17">
        <v>32</v>
      </c>
      <c r="E17">
        <v>384</v>
      </c>
      <c r="F17">
        <v>0</v>
      </c>
      <c r="G17">
        <v>0</v>
      </c>
      <c r="H17">
        <v>0</v>
      </c>
      <c r="I17">
        <v>58</v>
      </c>
      <c r="J17">
        <v>209</v>
      </c>
      <c r="K17">
        <v>0</v>
      </c>
      <c r="L17">
        <v>0</v>
      </c>
      <c r="M17">
        <v>0</v>
      </c>
    </row>
    <row r="18" spans="1:13" ht="12.75">
      <c r="A18" s="1" t="s">
        <v>149</v>
      </c>
      <c r="B18" s="18">
        <v>37257</v>
      </c>
      <c r="C18" s="18">
        <v>37346</v>
      </c>
      <c r="D18">
        <v>32</v>
      </c>
      <c r="E18">
        <v>190</v>
      </c>
      <c r="F18">
        <v>0</v>
      </c>
      <c r="G18">
        <v>0</v>
      </c>
      <c r="H18">
        <v>0</v>
      </c>
      <c r="I18">
        <v>58</v>
      </c>
      <c r="J18">
        <v>290</v>
      </c>
      <c r="K18">
        <v>0</v>
      </c>
      <c r="L18">
        <v>0</v>
      </c>
      <c r="M18">
        <v>0</v>
      </c>
    </row>
    <row r="19" spans="1:3" ht="12.75">
      <c r="A19" s="1" t="s">
        <v>130</v>
      </c>
      <c r="B19" s="18">
        <v>37257</v>
      </c>
      <c r="C19" s="18">
        <v>37346</v>
      </c>
    </row>
    <row r="20" spans="1:13" ht="12.75" customHeight="1">
      <c r="A20" s="1" t="s">
        <v>147</v>
      </c>
      <c r="B20" s="18">
        <v>37257</v>
      </c>
      <c r="C20" s="18">
        <v>37346</v>
      </c>
      <c r="D20">
        <v>17</v>
      </c>
      <c r="E20">
        <v>85</v>
      </c>
      <c r="F20">
        <v>0</v>
      </c>
      <c r="G20">
        <v>0</v>
      </c>
      <c r="H20">
        <v>0</v>
      </c>
      <c r="I20">
        <v>73</v>
      </c>
      <c r="J20">
        <v>365</v>
      </c>
      <c r="K20">
        <v>0</v>
      </c>
      <c r="L20">
        <v>0</v>
      </c>
      <c r="M20">
        <v>0</v>
      </c>
    </row>
    <row r="21" spans="1:13" ht="12.75">
      <c r="A21" s="1" t="s">
        <v>140</v>
      </c>
      <c r="B21" s="18">
        <v>37257</v>
      </c>
      <c r="C21" s="18">
        <v>37346</v>
      </c>
      <c r="D21">
        <v>75</v>
      </c>
      <c r="E21">
        <v>1575</v>
      </c>
      <c r="F21">
        <v>7</v>
      </c>
      <c r="G21">
        <v>0</v>
      </c>
      <c r="H21">
        <v>0</v>
      </c>
      <c r="I21">
        <v>15</v>
      </c>
      <c r="J21">
        <v>315</v>
      </c>
      <c r="K21">
        <v>0</v>
      </c>
      <c r="L21">
        <v>0</v>
      </c>
      <c r="M21">
        <v>0</v>
      </c>
    </row>
    <row r="22" spans="1:3" ht="12.75">
      <c r="A22" s="1" t="s">
        <v>164</v>
      </c>
      <c r="B22" s="18">
        <v>37257</v>
      </c>
      <c r="C22" s="18">
        <v>37346</v>
      </c>
    </row>
    <row r="23" spans="1:13" ht="12.75">
      <c r="A23" s="1" t="s">
        <v>134</v>
      </c>
      <c r="B23" s="18">
        <v>37257</v>
      </c>
      <c r="C23" s="18">
        <v>37346</v>
      </c>
      <c r="D23">
        <v>0</v>
      </c>
      <c r="E23">
        <v>0</v>
      </c>
      <c r="F23">
        <v>0</v>
      </c>
      <c r="G23">
        <v>0</v>
      </c>
      <c r="H23">
        <v>0</v>
      </c>
      <c r="I23">
        <v>90</v>
      </c>
      <c r="J23">
        <v>990</v>
      </c>
      <c r="K23">
        <v>0</v>
      </c>
      <c r="L23">
        <v>0</v>
      </c>
      <c r="M23">
        <v>0</v>
      </c>
    </row>
    <row r="24" spans="1:13" ht="12.75">
      <c r="A24" s="1" t="s">
        <v>192</v>
      </c>
      <c r="B24" s="18">
        <v>37257</v>
      </c>
      <c r="C24" s="18">
        <v>37346</v>
      </c>
      <c r="D24">
        <v>24</v>
      </c>
      <c r="E24">
        <v>264</v>
      </c>
      <c r="F24">
        <v>0</v>
      </c>
      <c r="G24">
        <v>0</v>
      </c>
      <c r="H24">
        <v>0</v>
      </c>
      <c r="I24">
        <v>66</v>
      </c>
      <c r="J24">
        <v>726</v>
      </c>
      <c r="K24">
        <v>1</v>
      </c>
      <c r="L24">
        <v>0</v>
      </c>
      <c r="M24">
        <v>0</v>
      </c>
    </row>
    <row r="25" spans="1:3" ht="12.75" customHeight="1">
      <c r="A25" s="1" t="s">
        <v>189</v>
      </c>
      <c r="B25" s="18">
        <v>37257</v>
      </c>
      <c r="C25" s="18">
        <v>37346</v>
      </c>
    </row>
    <row r="26" spans="1:13" ht="12.75">
      <c r="A26" s="1" t="s">
        <v>190</v>
      </c>
      <c r="B26" s="18">
        <v>37257</v>
      </c>
      <c r="C26" s="18">
        <v>37346</v>
      </c>
      <c r="D26">
        <v>26</v>
      </c>
      <c r="E26">
        <v>130</v>
      </c>
      <c r="F26">
        <v>0</v>
      </c>
      <c r="G26">
        <v>0</v>
      </c>
      <c r="H26">
        <v>0</v>
      </c>
      <c r="I26">
        <v>48</v>
      </c>
      <c r="J26">
        <v>240</v>
      </c>
      <c r="K26">
        <v>0</v>
      </c>
      <c r="L26">
        <v>0</v>
      </c>
      <c r="M26">
        <v>0</v>
      </c>
    </row>
    <row r="27" spans="1:13" ht="12.75">
      <c r="A27" s="1" t="s">
        <v>183</v>
      </c>
      <c r="B27" s="18">
        <v>37257</v>
      </c>
      <c r="C27" s="18">
        <v>37346</v>
      </c>
      <c r="D27">
        <v>12</v>
      </c>
      <c r="E27">
        <v>60</v>
      </c>
      <c r="F27">
        <v>0</v>
      </c>
      <c r="G27">
        <v>0</v>
      </c>
      <c r="H27">
        <v>0</v>
      </c>
      <c r="I27">
        <v>78</v>
      </c>
      <c r="J27">
        <v>390</v>
      </c>
      <c r="K27">
        <v>0</v>
      </c>
      <c r="L27">
        <v>0</v>
      </c>
      <c r="M27">
        <v>0</v>
      </c>
    </row>
    <row r="28" spans="1:3" ht="12.75">
      <c r="A28" s="1" t="s">
        <v>191</v>
      </c>
      <c r="B28" s="18">
        <v>37257</v>
      </c>
      <c r="C28" s="18">
        <v>37346</v>
      </c>
    </row>
    <row r="29" spans="1:13" ht="12.75">
      <c r="A29" s="1" t="s">
        <v>131</v>
      </c>
      <c r="B29" s="18">
        <v>37257</v>
      </c>
      <c r="C29" s="18">
        <v>37346</v>
      </c>
      <c r="D29">
        <v>3</v>
      </c>
      <c r="E29">
        <v>36</v>
      </c>
      <c r="F29">
        <v>0</v>
      </c>
      <c r="G29">
        <v>0</v>
      </c>
      <c r="H29">
        <v>0</v>
      </c>
      <c r="I29">
        <v>87</v>
      </c>
      <c r="J29">
        <v>1044</v>
      </c>
      <c r="K29">
        <v>1</v>
      </c>
      <c r="L29">
        <v>0</v>
      </c>
      <c r="M29">
        <v>0</v>
      </c>
    </row>
    <row r="30" spans="1:15" s="1" customFormat="1" ht="12.75">
      <c r="A30" s="7" t="s">
        <v>154</v>
      </c>
      <c r="B30" s="17"/>
      <c r="C30" s="17"/>
      <c r="D30" s="9">
        <f>SUM(D4:D29)</f>
        <v>542.2</v>
      </c>
      <c r="E30" s="9">
        <f aca="true" t="shared" si="0" ref="E30:M30">SUM(E4:E29)</f>
        <v>8230.2</v>
      </c>
      <c r="F30" s="9">
        <f t="shared" si="0"/>
        <v>7</v>
      </c>
      <c r="G30" s="9">
        <f t="shared" si="0"/>
        <v>0.5</v>
      </c>
      <c r="H30" s="9">
        <f t="shared" si="0"/>
        <v>0.5</v>
      </c>
      <c r="I30" s="9">
        <f t="shared" si="0"/>
        <v>1061.8</v>
      </c>
      <c r="J30" s="9">
        <f t="shared" si="0"/>
        <v>8881.8</v>
      </c>
      <c r="K30" s="9">
        <f t="shared" si="0"/>
        <v>3</v>
      </c>
      <c r="L30" s="9">
        <f t="shared" si="0"/>
        <v>0.5</v>
      </c>
      <c r="M30" s="9">
        <f t="shared" si="0"/>
        <v>0.5</v>
      </c>
      <c r="N30" s="16"/>
      <c r="O30" s="16"/>
    </row>
    <row r="33" spans="1:3" ht="12.75">
      <c r="A33" s="23" t="s">
        <v>166</v>
      </c>
      <c r="B33" s="24">
        <f>COUNT(B3:B29)</f>
        <v>27</v>
      </c>
      <c r="C33" s="18"/>
    </row>
    <row r="34" spans="1:3" ht="12.75">
      <c r="A34" s="4" t="s">
        <v>152</v>
      </c>
      <c r="B34" s="25">
        <f>COUNT(D3:D29)</f>
        <v>18</v>
      </c>
      <c r="C34" s="11">
        <f>B34/B33</f>
        <v>0.6666666666666666</v>
      </c>
    </row>
    <row r="35" spans="1:3" ht="12.75">
      <c r="A35" s="1"/>
      <c r="B35" s="19"/>
      <c r="C35" s="19"/>
    </row>
    <row r="36" spans="1:3" ht="38.25">
      <c r="A36" s="1"/>
      <c r="B36" s="19" t="s">
        <v>178</v>
      </c>
      <c r="C36" s="19" t="s">
        <v>179</v>
      </c>
    </row>
    <row r="37" spans="1:3" ht="12.75">
      <c r="A37" s="1" t="s">
        <v>153</v>
      </c>
      <c r="B37" s="19"/>
      <c r="C37" s="19"/>
    </row>
    <row r="38" spans="1:3" ht="12.75">
      <c r="A38" s="4" t="s">
        <v>157</v>
      </c>
      <c r="B38" s="20">
        <f>E30</f>
        <v>8230.2</v>
      </c>
      <c r="C38" s="20"/>
    </row>
    <row r="39" spans="1:3" ht="12.75">
      <c r="A39" s="4" t="s">
        <v>158</v>
      </c>
      <c r="B39" s="20">
        <f>E30*12</f>
        <v>98762.40000000001</v>
      </c>
      <c r="C39" s="20"/>
    </row>
    <row r="40" spans="1:3" ht="12.75">
      <c r="A40" s="4" t="s">
        <v>121</v>
      </c>
      <c r="B40" s="19">
        <f>F30</f>
        <v>7</v>
      </c>
      <c r="C40" s="20">
        <f>B40*200000/$B$39</f>
        <v>14.175435185860204</v>
      </c>
    </row>
    <row r="41" spans="1:3" ht="12.75">
      <c r="A41" s="4" t="s">
        <v>122</v>
      </c>
      <c r="B41" s="19">
        <f>G30</f>
        <v>0.5</v>
      </c>
      <c r="C41" s="20">
        <f>B41*200000/$B$39</f>
        <v>1.0125310847043003</v>
      </c>
    </row>
    <row r="42" spans="1:3" ht="12.75">
      <c r="A42" s="4" t="s">
        <v>177</v>
      </c>
      <c r="B42" s="19">
        <f>H30</f>
        <v>0.5</v>
      </c>
      <c r="C42" s="20">
        <f>B42*200000/$B$39</f>
        <v>1.0125310847043003</v>
      </c>
    </row>
    <row r="43" spans="1:3" ht="12.75">
      <c r="A43" s="4"/>
      <c r="B43" s="20"/>
      <c r="C43" s="20"/>
    </row>
    <row r="44" spans="1:3" ht="12.75">
      <c r="A44" s="5" t="s">
        <v>155</v>
      </c>
      <c r="B44" s="20"/>
      <c r="C44" s="20"/>
    </row>
    <row r="45" spans="1:3" ht="12.75">
      <c r="A45" s="4" t="s">
        <v>159</v>
      </c>
      <c r="B45" s="20">
        <f>J30</f>
        <v>8881.8</v>
      </c>
      <c r="C45" s="20"/>
    </row>
    <row r="46" spans="1:3" ht="12.75">
      <c r="A46" s="4" t="s">
        <v>174</v>
      </c>
      <c r="B46" s="20">
        <f>J30*8</f>
        <v>71054.4</v>
      </c>
      <c r="C46" s="20"/>
    </row>
    <row r="47" spans="1:3" ht="12.75">
      <c r="A47" s="4" t="s">
        <v>121</v>
      </c>
      <c r="B47" s="19">
        <f>K30</f>
        <v>3</v>
      </c>
      <c r="C47" s="20">
        <f>B47*200000/$B$46</f>
        <v>8.444234276835777</v>
      </c>
    </row>
    <row r="48" spans="1:3" ht="12.75">
      <c r="A48" s="4" t="s">
        <v>122</v>
      </c>
      <c r="B48" s="19">
        <f>L30</f>
        <v>0.5</v>
      </c>
      <c r="C48" s="20">
        <f>B48*200000/$B$46</f>
        <v>1.4073723794726296</v>
      </c>
    </row>
    <row r="49" spans="1:3" ht="12.75">
      <c r="A49" s="4" t="s">
        <v>177</v>
      </c>
      <c r="B49" s="19">
        <f>M30</f>
        <v>0.5</v>
      </c>
      <c r="C49" s="20">
        <f>B49*200000/$B$46</f>
        <v>1.4073723794726296</v>
      </c>
    </row>
    <row r="50" spans="1:3" ht="12.75">
      <c r="A50" s="4"/>
      <c r="B50" s="20"/>
      <c r="C50" s="20"/>
    </row>
    <row r="51" spans="1:3" ht="25.5">
      <c r="A51" s="5" t="s">
        <v>156</v>
      </c>
      <c r="B51" s="20"/>
      <c r="C51" s="20"/>
    </row>
    <row r="52" spans="1:3" ht="12.75">
      <c r="A52" s="4" t="s">
        <v>175</v>
      </c>
      <c r="B52" s="20">
        <f>B38+B45</f>
        <v>17112</v>
      </c>
      <c r="C52" s="20"/>
    </row>
    <row r="53" spans="1:3" ht="12.75">
      <c r="A53" s="4" t="s">
        <v>176</v>
      </c>
      <c r="B53" s="20">
        <f>B39+B46</f>
        <v>169816.8</v>
      </c>
      <c r="C53" s="20"/>
    </row>
    <row r="54" spans="1:3" ht="12.75">
      <c r="A54" s="4" t="s">
        <v>121</v>
      </c>
      <c r="B54" s="19">
        <f>B40+B47</f>
        <v>10</v>
      </c>
      <c r="C54" s="20">
        <f>(B40+B47)*200000/($B$39+$B$46)</f>
        <v>11.777397760410043</v>
      </c>
    </row>
    <row r="55" spans="1:3" ht="12.75">
      <c r="A55" s="4" t="s">
        <v>122</v>
      </c>
      <c r="B55" s="19">
        <f>B41+B48</f>
        <v>1</v>
      </c>
      <c r="C55" s="20">
        <f>(B41+B48)*200000/($B$39+$B$46)</f>
        <v>1.1777397760410042</v>
      </c>
    </row>
    <row r="56" spans="1:3" ht="12.75">
      <c r="A56" s="4" t="s">
        <v>177</v>
      </c>
      <c r="B56" s="19">
        <f>B42+B49</f>
        <v>1</v>
      </c>
      <c r="C56" s="20">
        <f>(B42+B49)*200000/($B$39+$B$46)</f>
        <v>1.1777397760410042</v>
      </c>
    </row>
  </sheetData>
  <mergeCells count="1">
    <mergeCell ref="A1:M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O56"/>
  <sheetViews>
    <sheetView workbookViewId="0" topLeftCell="A1">
      <pane xSplit="1" ySplit="2" topLeftCell="B3" activePane="bottomRight" state="frozen"/>
      <selection pane="topLeft" activeCell="A1" sqref="A1"/>
      <selection pane="topRight" activeCell="B1" sqref="B1"/>
      <selection pane="bottomLeft" activeCell="A3" sqref="A3"/>
      <selection pane="bottomRight" activeCell="A2" sqref="A2"/>
    </sheetView>
  </sheetViews>
  <sheetFormatPr defaultColWidth="9.140625" defaultRowHeight="12.75"/>
  <cols>
    <col min="1" max="1" width="23.00390625" style="0" customWidth="1"/>
    <col min="2" max="2" width="11.421875" style="0" customWidth="1"/>
    <col min="3" max="3" width="10.421875" style="0" customWidth="1"/>
    <col min="4" max="4" width="11.421875" style="0" customWidth="1"/>
    <col min="5" max="5" width="11.00390625" style="0" customWidth="1"/>
    <col min="6" max="6" width="10.140625" style="0" customWidth="1"/>
    <col min="7" max="7" width="9.8515625" style="0" customWidth="1"/>
    <col min="8" max="8" width="8.8515625" style="0" customWidth="1"/>
    <col min="9" max="9" width="10.421875" style="0" customWidth="1"/>
    <col min="10" max="10" width="11.8515625" style="0" customWidth="1"/>
    <col min="11" max="11" width="9.8515625" style="0" customWidth="1"/>
    <col min="12" max="12" width="10.421875" style="0" customWidth="1"/>
    <col min="13" max="13" width="8.8515625" style="0" customWidth="1"/>
    <col min="14" max="15" width="27.7109375" style="0" customWidth="1"/>
    <col min="16" max="16384" width="8.8515625" style="0" customWidth="1"/>
  </cols>
  <sheetData>
    <row r="1" spans="1:14" s="1" customFormat="1" ht="25.5" customHeight="1">
      <c r="A1" s="278" t="s">
        <v>105</v>
      </c>
      <c r="B1" s="278"/>
      <c r="C1" s="278"/>
      <c r="D1" s="278"/>
      <c r="E1" s="278"/>
      <c r="F1" s="278"/>
      <c r="G1" s="278"/>
      <c r="H1" s="278"/>
      <c r="I1" s="278"/>
      <c r="J1" s="278"/>
      <c r="K1" s="278"/>
      <c r="L1" s="278"/>
      <c r="M1" s="278"/>
      <c r="N1" s="1" t="s">
        <v>139</v>
      </c>
    </row>
    <row r="2" spans="1:15" s="1" customFormat="1" ht="38.25">
      <c r="A2" s="1" t="s">
        <v>116</v>
      </c>
      <c r="B2" s="2" t="s">
        <v>117</v>
      </c>
      <c r="C2" s="2" t="s">
        <v>118</v>
      </c>
      <c r="D2" s="1" t="s">
        <v>119</v>
      </c>
      <c r="E2" s="1" t="s">
        <v>120</v>
      </c>
      <c r="F2" s="1" t="s">
        <v>121</v>
      </c>
      <c r="G2" s="1" t="s">
        <v>122</v>
      </c>
      <c r="H2" s="1" t="s">
        <v>123</v>
      </c>
      <c r="I2" s="1" t="s">
        <v>124</v>
      </c>
      <c r="J2" s="1" t="s">
        <v>125</v>
      </c>
      <c r="K2" s="1" t="s">
        <v>121</v>
      </c>
      <c r="L2" s="1" t="s">
        <v>122</v>
      </c>
      <c r="M2" s="1" t="s">
        <v>123</v>
      </c>
      <c r="N2" s="1" t="s">
        <v>137</v>
      </c>
      <c r="O2" s="1" t="s">
        <v>138</v>
      </c>
    </row>
    <row r="3" spans="1:13" ht="12.75">
      <c r="A3" s="1" t="s">
        <v>148</v>
      </c>
      <c r="B3" s="18">
        <v>37347</v>
      </c>
      <c r="C3" s="18">
        <v>37437</v>
      </c>
      <c r="D3">
        <v>65</v>
      </c>
      <c r="E3">
        <v>520</v>
      </c>
      <c r="F3">
        <v>0</v>
      </c>
      <c r="G3">
        <v>0</v>
      </c>
      <c r="H3">
        <v>0</v>
      </c>
      <c r="I3">
        <v>26</v>
      </c>
      <c r="J3">
        <v>187</v>
      </c>
      <c r="K3">
        <v>0</v>
      </c>
      <c r="L3">
        <v>0</v>
      </c>
      <c r="M3">
        <v>0</v>
      </c>
    </row>
    <row r="4" spans="1:13" ht="12.75">
      <c r="A4" s="1" t="s">
        <v>128</v>
      </c>
      <c r="B4" s="18">
        <v>37347</v>
      </c>
      <c r="C4" s="18">
        <v>37437</v>
      </c>
      <c r="D4">
        <v>55</v>
      </c>
      <c r="E4">
        <v>1100</v>
      </c>
      <c r="F4">
        <v>0</v>
      </c>
      <c r="G4">
        <v>0</v>
      </c>
      <c r="H4">
        <v>0</v>
      </c>
      <c r="I4">
        <v>36</v>
      </c>
      <c r="J4">
        <v>590</v>
      </c>
      <c r="K4">
        <v>0</v>
      </c>
      <c r="L4">
        <v>0</v>
      </c>
      <c r="M4">
        <v>0</v>
      </c>
    </row>
    <row r="5" spans="1:13" ht="12.75">
      <c r="A5" s="1" t="s">
        <v>132</v>
      </c>
      <c r="B5" s="18">
        <v>37347</v>
      </c>
      <c r="C5" s="18">
        <v>37437</v>
      </c>
      <c r="D5">
        <v>32</v>
      </c>
      <c r="E5">
        <v>128</v>
      </c>
      <c r="F5">
        <v>1</v>
      </c>
      <c r="G5">
        <v>0</v>
      </c>
      <c r="H5">
        <v>0</v>
      </c>
      <c r="I5">
        <v>59</v>
      </c>
      <c r="J5">
        <v>236</v>
      </c>
      <c r="K5">
        <v>0</v>
      </c>
      <c r="L5">
        <v>0</v>
      </c>
      <c r="M5">
        <v>0</v>
      </c>
    </row>
    <row r="6" spans="1:13" ht="12.75">
      <c r="A6" s="1" t="s">
        <v>186</v>
      </c>
      <c r="B6" s="18">
        <v>37347</v>
      </c>
      <c r="C6" s="18">
        <v>37437</v>
      </c>
      <c r="D6">
        <v>56</v>
      </c>
      <c r="E6">
        <v>560</v>
      </c>
      <c r="F6">
        <v>0</v>
      </c>
      <c r="G6">
        <v>0</v>
      </c>
      <c r="H6">
        <v>0</v>
      </c>
      <c r="I6">
        <v>34</v>
      </c>
      <c r="J6">
        <v>340</v>
      </c>
      <c r="K6">
        <v>0</v>
      </c>
      <c r="L6">
        <v>0</v>
      </c>
      <c r="M6">
        <v>0</v>
      </c>
    </row>
    <row r="7" spans="1:13" ht="12.75">
      <c r="A7" s="1" t="s">
        <v>184</v>
      </c>
      <c r="B7" s="18">
        <v>37347</v>
      </c>
      <c r="C7" s="18">
        <v>37437</v>
      </c>
      <c r="D7">
        <v>45</v>
      </c>
      <c r="E7">
        <v>270</v>
      </c>
      <c r="F7">
        <v>0</v>
      </c>
      <c r="G7">
        <v>0</v>
      </c>
      <c r="H7">
        <v>0</v>
      </c>
      <c r="I7">
        <v>46</v>
      </c>
      <c r="J7">
        <v>276</v>
      </c>
      <c r="K7">
        <v>0</v>
      </c>
      <c r="L7">
        <v>0</v>
      </c>
      <c r="M7">
        <v>0</v>
      </c>
    </row>
    <row r="8" spans="1:3" ht="12.75">
      <c r="A8" s="1" t="s">
        <v>187</v>
      </c>
      <c r="B8" s="18">
        <v>37347</v>
      </c>
      <c r="C8" s="18">
        <v>37437</v>
      </c>
    </row>
    <row r="9" spans="1:3" ht="12.75">
      <c r="A9" s="1" t="s">
        <v>150</v>
      </c>
      <c r="B9" s="18">
        <v>37347</v>
      </c>
      <c r="C9" s="18">
        <v>37437</v>
      </c>
    </row>
    <row r="10" spans="1:13" ht="12.75">
      <c r="A10" s="1" t="s">
        <v>151</v>
      </c>
      <c r="B10" s="18">
        <v>37347</v>
      </c>
      <c r="C10" s="18">
        <v>37437</v>
      </c>
      <c r="D10">
        <v>52</v>
      </c>
      <c r="E10">
        <v>457</v>
      </c>
      <c r="F10">
        <v>0</v>
      </c>
      <c r="G10">
        <v>0</v>
      </c>
      <c r="H10">
        <v>0</v>
      </c>
      <c r="I10">
        <v>39</v>
      </c>
      <c r="J10">
        <v>123</v>
      </c>
      <c r="K10">
        <v>1</v>
      </c>
      <c r="L10">
        <v>0</v>
      </c>
      <c r="M10">
        <v>0</v>
      </c>
    </row>
    <row r="11" spans="1:3" ht="12.75">
      <c r="A11" s="1" t="s">
        <v>135</v>
      </c>
      <c r="B11" s="18">
        <v>37347</v>
      </c>
      <c r="C11" s="18">
        <v>37437</v>
      </c>
    </row>
    <row r="12" spans="1:13" ht="12.75">
      <c r="A12" s="1" t="s">
        <v>127</v>
      </c>
      <c r="B12" s="18">
        <v>37347</v>
      </c>
      <c r="C12" s="18">
        <v>37437</v>
      </c>
      <c r="D12">
        <v>80</v>
      </c>
      <c r="E12">
        <v>1760</v>
      </c>
      <c r="F12">
        <v>0</v>
      </c>
      <c r="G12">
        <v>0</v>
      </c>
      <c r="H12">
        <v>0</v>
      </c>
      <c r="I12">
        <v>11</v>
      </c>
      <c r="J12">
        <v>240</v>
      </c>
      <c r="K12">
        <v>0</v>
      </c>
      <c r="L12">
        <v>0</v>
      </c>
      <c r="M12">
        <v>0</v>
      </c>
    </row>
    <row r="13" spans="1:13" ht="12.75">
      <c r="A13" s="1" t="s">
        <v>185</v>
      </c>
      <c r="B13" s="18">
        <v>37347</v>
      </c>
      <c r="C13" s="18">
        <v>37437</v>
      </c>
      <c r="D13">
        <v>31</v>
      </c>
      <c r="E13">
        <v>155</v>
      </c>
      <c r="F13">
        <v>0</v>
      </c>
      <c r="G13">
        <v>0</v>
      </c>
      <c r="H13">
        <v>0</v>
      </c>
      <c r="I13">
        <v>55</v>
      </c>
      <c r="J13">
        <v>275</v>
      </c>
      <c r="K13">
        <v>0</v>
      </c>
      <c r="L13">
        <v>0</v>
      </c>
      <c r="M13">
        <v>0</v>
      </c>
    </row>
    <row r="14" spans="1:3" ht="12.75">
      <c r="A14" s="1" t="s">
        <v>162</v>
      </c>
      <c r="B14" s="18">
        <v>37347</v>
      </c>
      <c r="C14" s="18">
        <v>37437</v>
      </c>
    </row>
    <row r="15" spans="1:13" ht="12.75">
      <c r="A15" s="1" t="s">
        <v>141</v>
      </c>
      <c r="B15" s="18">
        <v>37347</v>
      </c>
      <c r="C15" s="18">
        <v>37437</v>
      </c>
      <c r="D15">
        <v>83</v>
      </c>
      <c r="E15">
        <v>1743</v>
      </c>
      <c r="F15">
        <v>5</v>
      </c>
      <c r="G15">
        <v>0</v>
      </c>
      <c r="H15">
        <v>0</v>
      </c>
      <c r="I15">
        <v>8</v>
      </c>
      <c r="J15">
        <v>168</v>
      </c>
      <c r="K15">
        <v>0</v>
      </c>
      <c r="L15">
        <v>0</v>
      </c>
      <c r="M15">
        <v>0</v>
      </c>
    </row>
    <row r="16" spans="1:13" ht="12.75">
      <c r="A16" s="1" t="s">
        <v>142</v>
      </c>
      <c r="B16" s="18">
        <v>37347</v>
      </c>
      <c r="C16" s="18">
        <v>37437</v>
      </c>
      <c r="D16">
        <v>33</v>
      </c>
      <c r="E16">
        <v>396</v>
      </c>
      <c r="F16">
        <v>1</v>
      </c>
      <c r="G16">
        <v>0</v>
      </c>
      <c r="H16">
        <v>0</v>
      </c>
      <c r="I16">
        <v>58</v>
      </c>
      <c r="J16">
        <v>696</v>
      </c>
      <c r="K16">
        <v>0</v>
      </c>
      <c r="L16">
        <v>0</v>
      </c>
      <c r="M16">
        <v>0</v>
      </c>
    </row>
    <row r="17" spans="1:13" ht="12.75">
      <c r="A17" s="1" t="s">
        <v>129</v>
      </c>
      <c r="B17" s="18">
        <v>37347</v>
      </c>
      <c r="C17" s="18">
        <v>37437</v>
      </c>
      <c r="D17">
        <v>57</v>
      </c>
      <c r="E17">
        <v>960</v>
      </c>
      <c r="F17">
        <v>0</v>
      </c>
      <c r="G17">
        <v>0</v>
      </c>
      <c r="H17">
        <v>0</v>
      </c>
      <c r="I17">
        <v>34</v>
      </c>
      <c r="J17">
        <v>348</v>
      </c>
      <c r="K17">
        <v>0</v>
      </c>
      <c r="L17">
        <v>0</v>
      </c>
      <c r="M17">
        <v>0</v>
      </c>
    </row>
    <row r="18" spans="1:13" ht="12.75">
      <c r="A18" s="1" t="s">
        <v>149</v>
      </c>
      <c r="B18" s="18">
        <v>37347</v>
      </c>
      <c r="C18" s="18">
        <v>37437</v>
      </c>
      <c r="D18">
        <v>73</v>
      </c>
      <c r="E18">
        <v>438</v>
      </c>
      <c r="F18">
        <v>0</v>
      </c>
      <c r="G18">
        <v>0</v>
      </c>
      <c r="H18">
        <v>0</v>
      </c>
      <c r="I18">
        <v>19</v>
      </c>
      <c r="J18">
        <v>95</v>
      </c>
      <c r="K18">
        <v>0</v>
      </c>
      <c r="L18">
        <v>0</v>
      </c>
      <c r="M18">
        <v>0</v>
      </c>
    </row>
    <row r="19" spans="1:13" ht="12.75">
      <c r="A19" s="1" t="s">
        <v>130</v>
      </c>
      <c r="B19" s="18">
        <v>37347</v>
      </c>
      <c r="C19" s="18">
        <v>37437</v>
      </c>
      <c r="D19">
        <v>47</v>
      </c>
      <c r="E19">
        <v>329</v>
      </c>
      <c r="F19">
        <v>0</v>
      </c>
      <c r="G19">
        <v>0</v>
      </c>
      <c r="H19">
        <v>0</v>
      </c>
      <c r="I19">
        <v>27</v>
      </c>
      <c r="J19">
        <v>189</v>
      </c>
      <c r="K19">
        <v>0</v>
      </c>
      <c r="L19">
        <v>0</v>
      </c>
      <c r="M19">
        <v>0</v>
      </c>
    </row>
    <row r="20" spans="1:13" ht="12.75" customHeight="1">
      <c r="A20" s="1" t="s">
        <v>147</v>
      </c>
      <c r="B20" s="18">
        <v>37347</v>
      </c>
      <c r="C20" s="18">
        <v>37437</v>
      </c>
      <c r="D20">
        <v>35</v>
      </c>
      <c r="E20">
        <v>175</v>
      </c>
      <c r="F20">
        <v>0</v>
      </c>
      <c r="G20">
        <v>0</v>
      </c>
      <c r="H20">
        <v>0</v>
      </c>
      <c r="I20">
        <v>56</v>
      </c>
      <c r="J20">
        <v>280</v>
      </c>
      <c r="K20">
        <v>0</v>
      </c>
      <c r="L20">
        <v>0</v>
      </c>
      <c r="M20">
        <v>0</v>
      </c>
    </row>
    <row r="21" spans="1:13" ht="12.75">
      <c r="A21" s="1" t="s">
        <v>140</v>
      </c>
      <c r="B21" s="18">
        <v>37347</v>
      </c>
      <c r="C21" s="18">
        <v>37437</v>
      </c>
      <c r="D21">
        <v>76</v>
      </c>
      <c r="E21">
        <v>1596</v>
      </c>
      <c r="F21">
        <v>10</v>
      </c>
      <c r="G21">
        <v>2</v>
      </c>
      <c r="H21">
        <v>71</v>
      </c>
      <c r="I21">
        <v>15</v>
      </c>
      <c r="J21">
        <v>315</v>
      </c>
      <c r="K21">
        <v>0</v>
      </c>
      <c r="L21">
        <v>0</v>
      </c>
      <c r="M21">
        <v>0</v>
      </c>
    </row>
    <row r="22" spans="1:3" ht="12.75">
      <c r="A22" s="1" t="s">
        <v>164</v>
      </c>
      <c r="B22" s="18">
        <v>37347</v>
      </c>
      <c r="C22" s="18">
        <v>37437</v>
      </c>
    </row>
    <row r="23" spans="1:13" ht="12.75">
      <c r="A23" s="1" t="s">
        <v>134</v>
      </c>
      <c r="B23" s="18">
        <v>37347</v>
      </c>
      <c r="C23" s="18">
        <v>37437</v>
      </c>
      <c r="D23">
        <v>42</v>
      </c>
      <c r="E23">
        <v>462</v>
      </c>
      <c r="F23">
        <v>2</v>
      </c>
      <c r="G23">
        <v>0</v>
      </c>
      <c r="H23">
        <v>0</v>
      </c>
      <c r="I23">
        <v>49</v>
      </c>
      <c r="J23">
        <v>539</v>
      </c>
      <c r="K23">
        <v>0</v>
      </c>
      <c r="L23">
        <v>0</v>
      </c>
      <c r="M23">
        <v>0</v>
      </c>
    </row>
    <row r="24" spans="1:13" ht="12.75">
      <c r="A24" s="1" t="s">
        <v>192</v>
      </c>
      <c r="B24" s="18">
        <v>37347</v>
      </c>
      <c r="C24" s="18">
        <v>37437</v>
      </c>
      <c r="D24">
        <v>49</v>
      </c>
      <c r="E24">
        <v>539</v>
      </c>
      <c r="F24">
        <v>0</v>
      </c>
      <c r="G24">
        <v>0</v>
      </c>
      <c r="H24">
        <v>0</v>
      </c>
      <c r="I24">
        <v>42</v>
      </c>
      <c r="J24">
        <v>462</v>
      </c>
      <c r="K24">
        <v>0</v>
      </c>
      <c r="L24">
        <v>0</v>
      </c>
      <c r="M24">
        <v>0</v>
      </c>
    </row>
    <row r="25" spans="1:3" ht="12.75" customHeight="1">
      <c r="A25" s="1" t="s">
        <v>189</v>
      </c>
      <c r="B25" s="18">
        <v>37347</v>
      </c>
      <c r="C25" s="18">
        <v>37437</v>
      </c>
    </row>
    <row r="26" spans="1:13" ht="12.75">
      <c r="A26" s="1" t="s">
        <v>190</v>
      </c>
      <c r="B26" s="18">
        <v>37347</v>
      </c>
      <c r="C26" s="18">
        <v>37437</v>
      </c>
      <c r="D26">
        <v>36</v>
      </c>
      <c r="E26">
        <v>180</v>
      </c>
      <c r="F26">
        <v>0</v>
      </c>
      <c r="G26">
        <v>0</v>
      </c>
      <c r="H26">
        <v>0</v>
      </c>
      <c r="I26">
        <v>39</v>
      </c>
      <c r="J26">
        <v>195</v>
      </c>
      <c r="K26">
        <v>0</v>
      </c>
      <c r="L26">
        <v>0</v>
      </c>
      <c r="M26">
        <v>0</v>
      </c>
    </row>
    <row r="27" spans="1:13" ht="12.75">
      <c r="A27" s="1" t="s">
        <v>183</v>
      </c>
      <c r="B27" s="18">
        <v>37347</v>
      </c>
      <c r="C27" s="18">
        <v>37437</v>
      </c>
      <c r="D27">
        <v>63</v>
      </c>
      <c r="E27">
        <v>315</v>
      </c>
      <c r="F27">
        <v>0</v>
      </c>
      <c r="G27">
        <v>0</v>
      </c>
      <c r="H27">
        <v>0</v>
      </c>
      <c r="I27">
        <v>28</v>
      </c>
      <c r="J27">
        <v>140</v>
      </c>
      <c r="K27">
        <v>0</v>
      </c>
      <c r="L27">
        <v>0</v>
      </c>
      <c r="M27">
        <v>0</v>
      </c>
    </row>
    <row r="28" spans="1:3" ht="12.75">
      <c r="A28" s="1" t="s">
        <v>191</v>
      </c>
      <c r="B28" s="18">
        <v>37347</v>
      </c>
      <c r="C28" s="18">
        <v>37437</v>
      </c>
    </row>
    <row r="29" spans="1:13" ht="12.75">
      <c r="A29" s="1" t="s">
        <v>131</v>
      </c>
      <c r="B29" s="18">
        <v>37347</v>
      </c>
      <c r="C29" s="18">
        <v>37437</v>
      </c>
      <c r="D29">
        <v>57</v>
      </c>
      <c r="E29">
        <v>684</v>
      </c>
      <c r="F29">
        <v>1</v>
      </c>
      <c r="G29">
        <v>0</v>
      </c>
      <c r="H29">
        <v>0</v>
      </c>
      <c r="I29">
        <v>34</v>
      </c>
      <c r="J29">
        <v>408</v>
      </c>
      <c r="K29">
        <v>0</v>
      </c>
      <c r="L29">
        <v>0</v>
      </c>
      <c r="M29">
        <v>0</v>
      </c>
    </row>
    <row r="30" spans="1:15" s="1" customFormat="1" ht="12.75">
      <c r="A30" s="7" t="s">
        <v>154</v>
      </c>
      <c r="B30" s="17"/>
      <c r="C30" s="17"/>
      <c r="D30" s="9">
        <f aca="true" t="shared" si="0" ref="D30:M30">SUM(D4:D29)</f>
        <v>1002</v>
      </c>
      <c r="E30" s="9">
        <f t="shared" si="0"/>
        <v>12247</v>
      </c>
      <c r="F30" s="9">
        <f t="shared" si="0"/>
        <v>20</v>
      </c>
      <c r="G30" s="9">
        <f t="shared" si="0"/>
        <v>2</v>
      </c>
      <c r="H30" s="9">
        <f t="shared" si="0"/>
        <v>71</v>
      </c>
      <c r="I30" s="9">
        <f t="shared" si="0"/>
        <v>689</v>
      </c>
      <c r="J30" s="9">
        <f t="shared" si="0"/>
        <v>5915</v>
      </c>
      <c r="K30" s="9">
        <f t="shared" si="0"/>
        <v>1</v>
      </c>
      <c r="L30" s="9">
        <f t="shared" si="0"/>
        <v>0</v>
      </c>
      <c r="M30" s="9">
        <f t="shared" si="0"/>
        <v>0</v>
      </c>
      <c r="N30" s="16"/>
      <c r="O30" s="16"/>
    </row>
    <row r="33" spans="1:3" ht="12.75">
      <c r="A33" s="23" t="s">
        <v>166</v>
      </c>
      <c r="B33" s="123">
        <f>COUNT(B3:B29)</f>
        <v>27</v>
      </c>
      <c r="C33" s="18"/>
    </row>
    <row r="34" spans="1:3" ht="12.75">
      <c r="A34" s="4" t="s">
        <v>152</v>
      </c>
      <c r="B34" s="124">
        <f>COUNT(D3:D29)</f>
        <v>20</v>
      </c>
      <c r="C34" s="125">
        <f>B34/B33</f>
        <v>0.7407407407407407</v>
      </c>
    </row>
    <row r="35" spans="1:3" ht="12.75">
      <c r="A35" s="1"/>
      <c r="B35" s="19"/>
      <c r="C35" s="19"/>
    </row>
    <row r="36" spans="1:3" ht="38.25">
      <c r="A36" s="1"/>
      <c r="B36" s="19" t="s">
        <v>178</v>
      </c>
      <c r="C36" s="19" t="s">
        <v>179</v>
      </c>
    </row>
    <row r="37" spans="1:3" ht="12.75">
      <c r="A37" s="1" t="s">
        <v>153</v>
      </c>
      <c r="B37" s="19"/>
      <c r="C37" s="19"/>
    </row>
    <row r="38" spans="1:3" ht="12.75">
      <c r="A38" s="4" t="s">
        <v>157</v>
      </c>
      <c r="B38" s="126">
        <f>E30</f>
        <v>12247</v>
      </c>
      <c r="C38" s="126"/>
    </row>
    <row r="39" spans="1:3" ht="12.75">
      <c r="A39" s="4" t="s">
        <v>158</v>
      </c>
      <c r="B39" s="126">
        <f>E30*12</f>
        <v>146964</v>
      </c>
      <c r="C39" s="126"/>
    </row>
    <row r="40" spans="1:3" ht="12.75">
      <c r="A40" s="4" t="s">
        <v>121</v>
      </c>
      <c r="B40" s="19">
        <f>F30</f>
        <v>20</v>
      </c>
      <c r="C40" s="126">
        <f>B40*200000/$B$39</f>
        <v>27.21754987616015</v>
      </c>
    </row>
    <row r="41" spans="1:3" ht="12.75">
      <c r="A41" s="4" t="s">
        <v>122</v>
      </c>
      <c r="B41" s="19">
        <f>G30</f>
        <v>2</v>
      </c>
      <c r="C41" s="126">
        <f>B41*200000/$B$39</f>
        <v>2.721754987616015</v>
      </c>
    </row>
    <row r="42" spans="1:3" ht="12.75">
      <c r="A42" s="4" t="s">
        <v>177</v>
      </c>
      <c r="B42" s="19">
        <f>H30</f>
        <v>71</v>
      </c>
      <c r="C42" s="126">
        <f>B42*200000/$B$39</f>
        <v>96.62230206036853</v>
      </c>
    </row>
    <row r="43" spans="1:3" ht="12.75">
      <c r="A43" s="4"/>
      <c r="B43" s="126"/>
      <c r="C43" s="126"/>
    </row>
    <row r="44" spans="1:3" ht="12.75">
      <c r="A44" s="5" t="s">
        <v>155</v>
      </c>
      <c r="B44" s="126"/>
      <c r="C44" s="126"/>
    </row>
    <row r="45" spans="1:3" ht="12.75">
      <c r="A45" s="4" t="s">
        <v>159</v>
      </c>
      <c r="B45" s="126">
        <f>J30</f>
        <v>5915</v>
      </c>
      <c r="C45" s="126"/>
    </row>
    <row r="46" spans="1:3" ht="12.75">
      <c r="A46" s="4" t="s">
        <v>174</v>
      </c>
      <c r="B46" s="126">
        <f>J30*8</f>
        <v>47320</v>
      </c>
      <c r="C46" s="126"/>
    </row>
    <row r="47" spans="1:3" ht="12.75">
      <c r="A47" s="4" t="s">
        <v>121</v>
      </c>
      <c r="B47" s="19">
        <f>K30</f>
        <v>1</v>
      </c>
      <c r="C47" s="126">
        <f>B47*200000/$B$46</f>
        <v>4.22654268808115</v>
      </c>
    </row>
    <row r="48" spans="1:3" ht="12.75">
      <c r="A48" s="4" t="s">
        <v>122</v>
      </c>
      <c r="B48" s="19">
        <f>L30</f>
        <v>0</v>
      </c>
      <c r="C48" s="126">
        <f>B48*200000/$B$46</f>
        <v>0</v>
      </c>
    </row>
    <row r="49" spans="1:3" ht="12.75">
      <c r="A49" s="4" t="s">
        <v>177</v>
      </c>
      <c r="B49" s="19">
        <f>M30</f>
        <v>0</v>
      </c>
      <c r="C49" s="126">
        <f>B49*200000/$B$46</f>
        <v>0</v>
      </c>
    </row>
    <row r="50" spans="1:3" ht="12.75">
      <c r="A50" s="4"/>
      <c r="B50" s="126"/>
      <c r="C50" s="126"/>
    </row>
    <row r="51" spans="1:3" ht="25.5">
      <c r="A51" s="5" t="s">
        <v>156</v>
      </c>
      <c r="B51" s="126"/>
      <c r="C51" s="126"/>
    </row>
    <row r="52" spans="1:3" ht="12.75">
      <c r="A52" s="4" t="s">
        <v>175</v>
      </c>
      <c r="B52" s="126">
        <f>B38+B45</f>
        <v>18162</v>
      </c>
      <c r="C52" s="126"/>
    </row>
    <row r="53" spans="1:3" ht="12.75">
      <c r="A53" s="4" t="s">
        <v>176</v>
      </c>
      <c r="B53" s="126">
        <f>B39+B46</f>
        <v>194284</v>
      </c>
      <c r="C53" s="126"/>
    </row>
    <row r="54" spans="1:3" ht="12.75">
      <c r="A54" s="4" t="s">
        <v>121</v>
      </c>
      <c r="B54" s="19">
        <f>B40+B47</f>
        <v>21</v>
      </c>
      <c r="C54" s="126">
        <f>(B40+B47)*200000/($B$39+$B$46)</f>
        <v>21.617837804451216</v>
      </c>
    </row>
    <row r="55" spans="1:3" ht="12.75">
      <c r="A55" s="4" t="s">
        <v>122</v>
      </c>
      <c r="B55" s="19">
        <f>B41+B48</f>
        <v>2</v>
      </c>
      <c r="C55" s="126">
        <f>(B41+B48)*200000/($B$39+$B$46)</f>
        <v>2.0588416956620206</v>
      </c>
    </row>
    <row r="56" spans="1:3" ht="12.75">
      <c r="A56" s="4" t="s">
        <v>177</v>
      </c>
      <c r="B56" s="19">
        <f>B42+B49</f>
        <v>71</v>
      </c>
      <c r="C56" s="126">
        <f>(B42+B49)*200000/($B$39+$B$46)</f>
        <v>73.08888019600172</v>
      </c>
    </row>
  </sheetData>
  <mergeCells count="1">
    <mergeCell ref="A1:M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O57"/>
  <sheetViews>
    <sheetView workbookViewId="0" topLeftCell="A1">
      <pane xSplit="1" ySplit="2" topLeftCell="B3" activePane="bottomRight" state="frozen"/>
      <selection pane="topLeft" activeCell="A1" sqref="A1"/>
      <selection pane="topRight" activeCell="B1" sqref="B1"/>
      <selection pane="bottomLeft" activeCell="A3" sqref="A3"/>
      <selection pane="bottomRight" activeCell="A2" sqref="A2"/>
    </sheetView>
  </sheetViews>
  <sheetFormatPr defaultColWidth="9.140625" defaultRowHeight="12.75"/>
  <cols>
    <col min="1" max="1" width="23.00390625" style="0" customWidth="1"/>
    <col min="2" max="2" width="11.421875" style="0" customWidth="1"/>
    <col min="3" max="3" width="10.421875" style="0" customWidth="1"/>
    <col min="4" max="4" width="11.421875" style="0" customWidth="1"/>
    <col min="5" max="5" width="11.00390625" style="0" customWidth="1"/>
    <col min="6" max="6" width="10.140625" style="0" customWidth="1"/>
    <col min="7" max="7" width="9.8515625" style="0" customWidth="1"/>
    <col min="8" max="8" width="8.8515625" style="0" customWidth="1"/>
    <col min="9" max="9" width="10.421875" style="0" customWidth="1"/>
    <col min="10" max="10" width="11.8515625" style="0" customWidth="1"/>
    <col min="11" max="11" width="9.8515625" style="0" customWidth="1"/>
    <col min="12" max="12" width="10.421875" style="0" customWidth="1"/>
    <col min="13" max="13" width="8.8515625" style="0" customWidth="1"/>
    <col min="14" max="15" width="27.7109375" style="0" customWidth="1"/>
    <col min="16" max="16384" width="8.8515625" style="0" customWidth="1"/>
  </cols>
  <sheetData>
    <row r="1" spans="1:14" s="1" customFormat="1" ht="25.5" customHeight="1">
      <c r="A1" s="278" t="s">
        <v>104</v>
      </c>
      <c r="B1" s="278"/>
      <c r="C1" s="278"/>
      <c r="D1" s="278"/>
      <c r="E1" s="278"/>
      <c r="F1" s="278"/>
      <c r="G1" s="278"/>
      <c r="H1" s="278"/>
      <c r="I1" s="278"/>
      <c r="J1" s="278"/>
      <c r="K1" s="278"/>
      <c r="L1" s="278"/>
      <c r="M1" s="278"/>
      <c r="N1" s="1" t="s">
        <v>139</v>
      </c>
    </row>
    <row r="2" spans="1:15" s="1" customFormat="1" ht="38.25">
      <c r="A2" s="1" t="s">
        <v>116</v>
      </c>
      <c r="B2" s="2" t="s">
        <v>117</v>
      </c>
      <c r="C2" s="2" t="s">
        <v>118</v>
      </c>
      <c r="D2" s="1" t="s">
        <v>119</v>
      </c>
      <c r="E2" s="1" t="s">
        <v>120</v>
      </c>
      <c r="F2" s="1" t="s">
        <v>121</v>
      </c>
      <c r="G2" s="1" t="s">
        <v>122</v>
      </c>
      <c r="H2" s="1" t="s">
        <v>123</v>
      </c>
      <c r="I2" s="1" t="s">
        <v>124</v>
      </c>
      <c r="J2" s="1" t="s">
        <v>125</v>
      </c>
      <c r="K2" s="1" t="s">
        <v>121</v>
      </c>
      <c r="L2" s="1" t="s">
        <v>122</v>
      </c>
      <c r="M2" s="1" t="s">
        <v>123</v>
      </c>
      <c r="N2" s="1" t="s">
        <v>137</v>
      </c>
      <c r="O2" s="1" t="s">
        <v>138</v>
      </c>
    </row>
    <row r="3" spans="1:14" s="16" customFormat="1" ht="12.75">
      <c r="A3" s="16" t="s">
        <v>148</v>
      </c>
      <c r="B3" s="128">
        <v>37438</v>
      </c>
      <c r="C3" s="128">
        <v>37529</v>
      </c>
      <c r="D3" s="16">
        <v>61</v>
      </c>
      <c r="E3" s="16">
        <v>549</v>
      </c>
      <c r="F3" s="16">
        <v>1</v>
      </c>
      <c r="G3" s="16">
        <v>0</v>
      </c>
      <c r="H3" s="16">
        <v>0</v>
      </c>
      <c r="I3" s="16">
        <v>31</v>
      </c>
      <c r="J3" s="16">
        <v>279</v>
      </c>
      <c r="K3" s="16">
        <v>0</v>
      </c>
      <c r="L3" s="16">
        <v>0</v>
      </c>
      <c r="M3" s="16">
        <v>0</v>
      </c>
      <c r="N3" s="16" t="s">
        <v>48</v>
      </c>
    </row>
    <row r="4" spans="1:14" ht="12.75">
      <c r="A4" s="1" t="s">
        <v>128</v>
      </c>
      <c r="B4" s="18">
        <v>37438</v>
      </c>
      <c r="C4" s="18">
        <v>37529</v>
      </c>
      <c r="D4">
        <v>74</v>
      </c>
      <c r="E4">
        <v>1582</v>
      </c>
      <c r="F4">
        <v>0</v>
      </c>
      <c r="G4">
        <v>0</v>
      </c>
      <c r="H4">
        <v>0</v>
      </c>
      <c r="I4">
        <v>18</v>
      </c>
      <c r="J4">
        <v>380</v>
      </c>
      <c r="K4">
        <v>1</v>
      </c>
      <c r="L4">
        <v>1</v>
      </c>
      <c r="M4">
        <v>1</v>
      </c>
      <c r="N4" t="s">
        <v>49</v>
      </c>
    </row>
    <row r="5" spans="1:13" ht="12.75">
      <c r="A5" s="1" t="s">
        <v>132</v>
      </c>
      <c r="B5" s="18">
        <v>37438</v>
      </c>
      <c r="C5" s="18">
        <v>37529</v>
      </c>
      <c r="D5">
        <v>35</v>
      </c>
      <c r="E5">
        <v>140</v>
      </c>
      <c r="F5">
        <v>0</v>
      </c>
      <c r="G5">
        <v>0</v>
      </c>
      <c r="H5">
        <v>0</v>
      </c>
      <c r="I5">
        <v>57</v>
      </c>
      <c r="J5">
        <v>228</v>
      </c>
      <c r="K5">
        <v>0</v>
      </c>
      <c r="L5">
        <v>0</v>
      </c>
      <c r="M5">
        <v>0</v>
      </c>
    </row>
    <row r="6" spans="1:13" ht="12.75">
      <c r="A6" s="1" t="s">
        <v>186</v>
      </c>
      <c r="B6" s="18">
        <v>37438</v>
      </c>
      <c r="C6" s="18">
        <v>37529</v>
      </c>
      <c r="D6">
        <v>59</v>
      </c>
      <c r="E6">
        <v>531</v>
      </c>
      <c r="F6">
        <v>0</v>
      </c>
      <c r="G6">
        <v>0</v>
      </c>
      <c r="H6">
        <v>0</v>
      </c>
      <c r="I6">
        <v>32</v>
      </c>
      <c r="J6">
        <v>288</v>
      </c>
      <c r="K6">
        <v>0</v>
      </c>
      <c r="L6">
        <v>0</v>
      </c>
      <c r="M6">
        <v>0</v>
      </c>
    </row>
    <row r="7" spans="1:14" s="16" customFormat="1" ht="12.75">
      <c r="A7" s="16" t="s">
        <v>184</v>
      </c>
      <c r="B7" s="128">
        <v>37438</v>
      </c>
      <c r="C7" s="128">
        <v>37529</v>
      </c>
      <c r="D7" s="16">
        <v>60</v>
      </c>
      <c r="E7" s="16">
        <v>360</v>
      </c>
      <c r="F7" s="16">
        <v>1</v>
      </c>
      <c r="G7" s="16">
        <v>0</v>
      </c>
      <c r="H7" s="16">
        <v>0</v>
      </c>
      <c r="I7" s="16">
        <v>32</v>
      </c>
      <c r="J7" s="16">
        <v>192</v>
      </c>
      <c r="K7" s="16">
        <v>0</v>
      </c>
      <c r="L7" s="16">
        <v>0</v>
      </c>
      <c r="M7" s="16">
        <v>0</v>
      </c>
      <c r="N7" s="16" t="s">
        <v>51</v>
      </c>
    </row>
    <row r="8" spans="1:13" ht="12.75">
      <c r="A8" s="1" t="s">
        <v>187</v>
      </c>
      <c r="B8" s="18">
        <v>37438</v>
      </c>
      <c r="C8" s="18">
        <v>37529</v>
      </c>
      <c r="D8">
        <v>38</v>
      </c>
      <c r="E8">
        <v>76</v>
      </c>
      <c r="F8">
        <v>0</v>
      </c>
      <c r="G8">
        <v>0</v>
      </c>
      <c r="H8">
        <v>0</v>
      </c>
      <c r="I8">
        <v>53</v>
      </c>
      <c r="J8">
        <v>106</v>
      </c>
      <c r="K8">
        <v>0</v>
      </c>
      <c r="L8">
        <v>0</v>
      </c>
      <c r="M8">
        <v>0</v>
      </c>
    </row>
    <row r="9" spans="1:3" ht="12.75">
      <c r="A9" s="1" t="s">
        <v>150</v>
      </c>
      <c r="B9" s="18">
        <v>37438</v>
      </c>
      <c r="C9" s="18">
        <v>37529</v>
      </c>
    </row>
    <row r="10" spans="1:13" ht="12.75">
      <c r="A10" s="1" t="s">
        <v>151</v>
      </c>
      <c r="B10" s="18">
        <v>37438</v>
      </c>
      <c r="C10" s="18">
        <v>37529</v>
      </c>
      <c r="D10">
        <v>54</v>
      </c>
      <c r="E10">
        <v>486</v>
      </c>
      <c r="F10">
        <v>0</v>
      </c>
      <c r="G10">
        <v>0</v>
      </c>
      <c r="H10">
        <v>0</v>
      </c>
      <c r="I10">
        <v>38</v>
      </c>
      <c r="J10">
        <v>203</v>
      </c>
      <c r="K10">
        <v>0</v>
      </c>
      <c r="L10">
        <v>0</v>
      </c>
      <c r="M10">
        <v>0</v>
      </c>
    </row>
    <row r="11" spans="1:3" ht="12.75">
      <c r="A11" s="1" t="s">
        <v>135</v>
      </c>
      <c r="B11" s="18">
        <v>37438</v>
      </c>
      <c r="C11" s="18">
        <v>37529</v>
      </c>
    </row>
    <row r="12" spans="1:3" ht="12.75">
      <c r="A12" s="1" t="s">
        <v>102</v>
      </c>
      <c r="B12" s="18">
        <v>37438</v>
      </c>
      <c r="C12" s="18">
        <v>37529</v>
      </c>
    </row>
    <row r="13" spans="1:13" ht="12.75">
      <c r="A13" s="1" t="s">
        <v>127</v>
      </c>
      <c r="B13" s="18">
        <v>37438</v>
      </c>
      <c r="C13" s="18">
        <v>37529</v>
      </c>
      <c r="D13">
        <v>69</v>
      </c>
      <c r="E13">
        <v>1518</v>
      </c>
      <c r="F13">
        <v>0</v>
      </c>
      <c r="G13">
        <v>0</v>
      </c>
      <c r="H13">
        <v>0</v>
      </c>
      <c r="I13">
        <v>23</v>
      </c>
      <c r="J13">
        <v>486</v>
      </c>
      <c r="K13">
        <v>0</v>
      </c>
      <c r="L13">
        <v>0</v>
      </c>
      <c r="M13">
        <v>0</v>
      </c>
    </row>
    <row r="14" spans="1:13" ht="12.75">
      <c r="A14" s="1" t="s">
        <v>185</v>
      </c>
      <c r="B14" s="18">
        <v>37438</v>
      </c>
      <c r="C14" s="18">
        <v>37529</v>
      </c>
      <c r="D14">
        <v>18</v>
      </c>
      <c r="E14">
        <v>90</v>
      </c>
      <c r="F14">
        <v>0</v>
      </c>
      <c r="G14">
        <v>0</v>
      </c>
      <c r="H14">
        <v>0</v>
      </c>
      <c r="I14">
        <v>27</v>
      </c>
      <c r="J14">
        <v>35</v>
      </c>
      <c r="K14">
        <v>0</v>
      </c>
      <c r="L14">
        <v>0</v>
      </c>
      <c r="M14">
        <v>0</v>
      </c>
    </row>
    <row r="15" spans="1:13" ht="12.75">
      <c r="A15" s="1" t="s">
        <v>162</v>
      </c>
      <c r="B15" s="18">
        <v>37438</v>
      </c>
      <c r="C15" s="18">
        <v>37529</v>
      </c>
      <c r="D15">
        <v>74.58</v>
      </c>
      <c r="E15">
        <v>1491.6</v>
      </c>
      <c r="G15">
        <v>2</v>
      </c>
      <c r="H15">
        <v>0</v>
      </c>
      <c r="I15">
        <v>17.42</v>
      </c>
      <c r="J15">
        <v>348.4</v>
      </c>
      <c r="L15">
        <v>2</v>
      </c>
      <c r="M15">
        <v>2</v>
      </c>
    </row>
    <row r="16" spans="1:13" ht="12.75">
      <c r="A16" s="1" t="s">
        <v>141</v>
      </c>
      <c r="B16" s="18">
        <v>37438</v>
      </c>
      <c r="C16" s="18">
        <v>37529</v>
      </c>
      <c r="D16">
        <v>69</v>
      </c>
      <c r="E16">
        <v>1449</v>
      </c>
      <c r="F16">
        <v>0</v>
      </c>
      <c r="G16">
        <v>0</v>
      </c>
      <c r="H16">
        <v>0</v>
      </c>
      <c r="I16">
        <v>23</v>
      </c>
      <c r="J16">
        <v>483</v>
      </c>
      <c r="K16">
        <v>1</v>
      </c>
      <c r="L16">
        <v>0</v>
      </c>
      <c r="M16">
        <v>0</v>
      </c>
    </row>
    <row r="17" spans="1:13" ht="12.75">
      <c r="A17" s="1" t="s">
        <v>142</v>
      </c>
      <c r="B17" s="18">
        <v>37438</v>
      </c>
      <c r="C17" s="18">
        <v>37529</v>
      </c>
      <c r="D17">
        <v>69</v>
      </c>
      <c r="E17">
        <v>828</v>
      </c>
      <c r="F17">
        <v>0</v>
      </c>
      <c r="G17">
        <v>0</v>
      </c>
      <c r="H17">
        <v>0</v>
      </c>
      <c r="I17">
        <v>23</v>
      </c>
      <c r="J17">
        <v>276</v>
      </c>
      <c r="K17">
        <v>0</v>
      </c>
      <c r="L17">
        <v>0</v>
      </c>
      <c r="M17">
        <v>0</v>
      </c>
    </row>
    <row r="18" spans="1:14" ht="12.75">
      <c r="A18" s="1" t="s">
        <v>129</v>
      </c>
      <c r="B18" s="18">
        <v>37438</v>
      </c>
      <c r="C18" s="18">
        <v>37529</v>
      </c>
      <c r="D18">
        <v>65</v>
      </c>
      <c r="E18">
        <v>780</v>
      </c>
      <c r="F18">
        <v>1</v>
      </c>
      <c r="G18">
        <v>1</v>
      </c>
      <c r="H18">
        <v>4</v>
      </c>
      <c r="I18">
        <v>27</v>
      </c>
      <c r="J18">
        <v>324</v>
      </c>
      <c r="K18">
        <v>0</v>
      </c>
      <c r="L18">
        <v>0</v>
      </c>
      <c r="M18">
        <v>0</v>
      </c>
      <c r="N18" t="s">
        <v>50</v>
      </c>
    </row>
    <row r="19" spans="1:13" ht="12.75">
      <c r="A19" s="1" t="s">
        <v>149</v>
      </c>
      <c r="B19" s="18">
        <v>37438</v>
      </c>
      <c r="C19" s="18">
        <v>37529</v>
      </c>
      <c r="D19">
        <v>89</v>
      </c>
      <c r="E19">
        <v>534</v>
      </c>
      <c r="F19">
        <v>0</v>
      </c>
      <c r="G19">
        <v>0</v>
      </c>
      <c r="H19">
        <v>0</v>
      </c>
      <c r="I19">
        <v>3</v>
      </c>
      <c r="J19">
        <v>18</v>
      </c>
      <c r="K19">
        <v>0</v>
      </c>
      <c r="L19">
        <v>0</v>
      </c>
      <c r="M19">
        <v>0</v>
      </c>
    </row>
    <row r="20" spans="1:13" ht="12.75">
      <c r="A20" s="1" t="s">
        <v>130</v>
      </c>
      <c r="B20" s="18">
        <v>37438</v>
      </c>
      <c r="C20" s="18">
        <v>37529</v>
      </c>
      <c r="D20">
        <v>54</v>
      </c>
      <c r="E20">
        <v>432</v>
      </c>
      <c r="F20">
        <v>0</v>
      </c>
      <c r="G20">
        <v>0</v>
      </c>
      <c r="H20">
        <v>0</v>
      </c>
      <c r="I20">
        <v>24</v>
      </c>
      <c r="J20">
        <v>192</v>
      </c>
      <c r="K20">
        <v>0</v>
      </c>
      <c r="L20">
        <v>0</v>
      </c>
      <c r="M20">
        <v>0</v>
      </c>
    </row>
    <row r="21" spans="1:13" ht="12.75" customHeight="1">
      <c r="A21" s="1" t="s">
        <v>147</v>
      </c>
      <c r="B21" s="18">
        <v>37438</v>
      </c>
      <c r="C21" s="18">
        <v>37529</v>
      </c>
      <c r="D21">
        <v>44</v>
      </c>
      <c r="E21">
        <v>220</v>
      </c>
      <c r="F21">
        <v>0</v>
      </c>
      <c r="G21">
        <v>0</v>
      </c>
      <c r="H21">
        <v>0</v>
      </c>
      <c r="I21">
        <v>48</v>
      </c>
      <c r="J21">
        <v>240</v>
      </c>
      <c r="K21">
        <v>0</v>
      </c>
      <c r="L21">
        <v>0</v>
      </c>
      <c r="M21">
        <v>0</v>
      </c>
    </row>
    <row r="22" spans="1:13" ht="12.75">
      <c r="A22" s="1" t="s">
        <v>140</v>
      </c>
      <c r="B22" s="18">
        <v>37438</v>
      </c>
      <c r="C22" s="18">
        <v>37529</v>
      </c>
      <c r="D22">
        <v>82</v>
      </c>
      <c r="E22">
        <v>1722</v>
      </c>
      <c r="F22">
        <v>1</v>
      </c>
      <c r="G22">
        <v>0</v>
      </c>
      <c r="H22">
        <v>0</v>
      </c>
      <c r="I22">
        <v>10</v>
      </c>
      <c r="J22">
        <v>210</v>
      </c>
      <c r="K22">
        <v>0</v>
      </c>
      <c r="L22">
        <v>0</v>
      </c>
      <c r="M22">
        <v>0</v>
      </c>
    </row>
    <row r="23" spans="1:3" ht="12.75">
      <c r="A23" s="1" t="s">
        <v>164</v>
      </c>
      <c r="B23" s="18">
        <v>37438</v>
      </c>
      <c r="C23" s="18">
        <v>37529</v>
      </c>
    </row>
    <row r="24" spans="1:13" ht="12.75">
      <c r="A24" s="1" t="s">
        <v>134</v>
      </c>
      <c r="B24" s="18">
        <v>37438</v>
      </c>
      <c r="C24" s="18">
        <v>37529</v>
      </c>
      <c r="D24">
        <v>69</v>
      </c>
      <c r="E24">
        <v>759</v>
      </c>
      <c r="F24">
        <v>1</v>
      </c>
      <c r="G24">
        <v>0</v>
      </c>
      <c r="H24">
        <v>0</v>
      </c>
      <c r="I24">
        <v>23</v>
      </c>
      <c r="J24">
        <v>253</v>
      </c>
      <c r="K24">
        <v>0</v>
      </c>
      <c r="L24">
        <v>0</v>
      </c>
      <c r="M24">
        <v>0</v>
      </c>
    </row>
    <row r="25" spans="1:13" ht="12.75">
      <c r="A25" s="1" t="s">
        <v>192</v>
      </c>
      <c r="B25" s="18">
        <v>37438</v>
      </c>
      <c r="C25" s="18">
        <v>37529</v>
      </c>
      <c r="D25">
        <v>58</v>
      </c>
      <c r="E25">
        <v>638</v>
      </c>
      <c r="F25">
        <v>0</v>
      </c>
      <c r="G25">
        <v>0</v>
      </c>
      <c r="H25">
        <v>0</v>
      </c>
      <c r="I25">
        <v>34</v>
      </c>
      <c r="J25">
        <v>374</v>
      </c>
      <c r="K25">
        <v>1</v>
      </c>
      <c r="L25">
        <v>0</v>
      </c>
      <c r="M25">
        <v>0</v>
      </c>
    </row>
    <row r="26" spans="1:13" ht="12.75" customHeight="1">
      <c r="A26" s="1" t="s">
        <v>189</v>
      </c>
      <c r="B26" s="18">
        <v>37438</v>
      </c>
      <c r="C26" s="18">
        <v>37529</v>
      </c>
      <c r="D26">
        <v>79</v>
      </c>
      <c r="E26">
        <v>1659</v>
      </c>
      <c r="F26">
        <v>0</v>
      </c>
      <c r="G26">
        <v>0</v>
      </c>
      <c r="H26">
        <v>0</v>
      </c>
      <c r="I26">
        <v>12</v>
      </c>
      <c r="J26">
        <v>252</v>
      </c>
      <c r="K26">
        <v>0</v>
      </c>
      <c r="L26">
        <v>0</v>
      </c>
      <c r="M26">
        <v>0</v>
      </c>
    </row>
    <row r="27" spans="1:13" ht="12.75">
      <c r="A27" s="1" t="s">
        <v>190</v>
      </c>
      <c r="B27" s="18">
        <v>37438</v>
      </c>
      <c r="C27" s="18">
        <v>37529</v>
      </c>
      <c r="D27">
        <v>32</v>
      </c>
      <c r="E27">
        <v>160</v>
      </c>
      <c r="F27">
        <v>0</v>
      </c>
      <c r="G27">
        <v>0</v>
      </c>
      <c r="H27">
        <v>0</v>
      </c>
      <c r="I27">
        <v>41</v>
      </c>
      <c r="J27">
        <v>205</v>
      </c>
      <c r="K27">
        <v>0</v>
      </c>
      <c r="L27">
        <v>0</v>
      </c>
      <c r="M27">
        <v>0</v>
      </c>
    </row>
    <row r="28" spans="1:13" ht="12.75">
      <c r="A28" s="1" t="s">
        <v>183</v>
      </c>
      <c r="B28" s="18">
        <v>37438</v>
      </c>
      <c r="C28" s="18">
        <v>37529</v>
      </c>
      <c r="D28">
        <v>52</v>
      </c>
      <c r="E28">
        <v>260</v>
      </c>
      <c r="F28">
        <v>0</v>
      </c>
      <c r="G28">
        <v>0</v>
      </c>
      <c r="H28">
        <v>0</v>
      </c>
      <c r="I28">
        <v>40</v>
      </c>
      <c r="J28">
        <v>200</v>
      </c>
      <c r="K28">
        <v>0</v>
      </c>
      <c r="L28">
        <v>0</v>
      </c>
      <c r="M28">
        <v>0</v>
      </c>
    </row>
    <row r="29" spans="1:3" ht="12.75">
      <c r="A29" s="1" t="s">
        <v>191</v>
      </c>
      <c r="B29" s="18">
        <v>37438</v>
      </c>
      <c r="C29" s="18">
        <v>37529</v>
      </c>
    </row>
    <row r="30" spans="1:13" ht="12.75">
      <c r="A30" s="1" t="s">
        <v>131</v>
      </c>
      <c r="B30" s="18">
        <v>37438</v>
      </c>
      <c r="C30" s="18">
        <v>37529</v>
      </c>
      <c r="D30">
        <v>51</v>
      </c>
      <c r="E30">
        <v>612</v>
      </c>
      <c r="F30">
        <v>0</v>
      </c>
      <c r="G30">
        <v>0</v>
      </c>
      <c r="H30">
        <v>0</v>
      </c>
      <c r="I30">
        <v>41</v>
      </c>
      <c r="J30">
        <v>492</v>
      </c>
      <c r="K30">
        <v>0</v>
      </c>
      <c r="L30">
        <v>0</v>
      </c>
      <c r="M30">
        <v>0</v>
      </c>
    </row>
    <row r="31" spans="1:15" s="1" customFormat="1" ht="12.75">
      <c r="A31" s="7" t="s">
        <v>154</v>
      </c>
      <c r="B31" s="17"/>
      <c r="C31" s="17"/>
      <c r="D31" s="9">
        <f aca="true" t="shared" si="0" ref="D31:M31">SUM(D4:D30)</f>
        <v>1294.58</v>
      </c>
      <c r="E31" s="9">
        <f t="shared" si="0"/>
        <v>16327.6</v>
      </c>
      <c r="F31" s="9">
        <f t="shared" si="0"/>
        <v>4</v>
      </c>
      <c r="G31" s="9">
        <f t="shared" si="0"/>
        <v>3</v>
      </c>
      <c r="H31" s="9">
        <f t="shared" si="0"/>
        <v>4</v>
      </c>
      <c r="I31" s="9">
        <f t="shared" si="0"/>
        <v>646.4200000000001</v>
      </c>
      <c r="J31" s="9">
        <f t="shared" si="0"/>
        <v>5785.4</v>
      </c>
      <c r="K31" s="9">
        <f t="shared" si="0"/>
        <v>3</v>
      </c>
      <c r="L31" s="9">
        <f t="shared" si="0"/>
        <v>3</v>
      </c>
      <c r="M31" s="9">
        <f t="shared" si="0"/>
        <v>3</v>
      </c>
      <c r="N31" s="16"/>
      <c r="O31" s="16"/>
    </row>
    <row r="34" spans="1:3" ht="12.75">
      <c r="A34" s="23" t="s">
        <v>166</v>
      </c>
      <c r="B34" s="123">
        <f>COUNT(B3:B30)</f>
        <v>28</v>
      </c>
      <c r="C34" s="18"/>
    </row>
    <row r="35" spans="1:3" ht="12.75">
      <c r="A35" s="4" t="s">
        <v>152</v>
      </c>
      <c r="B35" s="124">
        <f>COUNT(D3:D30)</f>
        <v>23</v>
      </c>
      <c r="C35" s="125">
        <f>B35/B34</f>
        <v>0.8214285714285714</v>
      </c>
    </row>
    <row r="36" spans="1:3" ht="12.75">
      <c r="A36" s="1"/>
      <c r="B36" s="19"/>
      <c r="C36" s="19"/>
    </row>
    <row r="37" spans="1:3" ht="38.25">
      <c r="A37" s="1"/>
      <c r="B37" s="19" t="s">
        <v>178</v>
      </c>
      <c r="C37" s="19" t="s">
        <v>179</v>
      </c>
    </row>
    <row r="38" spans="1:3" ht="12.75">
      <c r="A38" s="1" t="s">
        <v>153</v>
      </c>
      <c r="B38" s="19"/>
      <c r="C38" s="19"/>
    </row>
    <row r="39" spans="1:3" ht="12.75">
      <c r="A39" s="4" t="s">
        <v>157</v>
      </c>
      <c r="B39" s="126">
        <f>E31</f>
        <v>16327.6</v>
      </c>
      <c r="C39" s="126"/>
    </row>
    <row r="40" spans="1:3" ht="12.75">
      <c r="A40" s="4" t="s">
        <v>158</v>
      </c>
      <c r="B40" s="126">
        <f>E31*12</f>
        <v>195931.2</v>
      </c>
      <c r="C40" s="126"/>
    </row>
    <row r="41" spans="1:3" ht="12.75">
      <c r="A41" s="4" t="s">
        <v>121</v>
      </c>
      <c r="B41" s="19">
        <f>F31</f>
        <v>4</v>
      </c>
      <c r="C41" s="126">
        <f>B41*200000/$B$40</f>
        <v>4.083065892517373</v>
      </c>
    </row>
    <row r="42" spans="1:3" ht="12.75">
      <c r="A42" s="4" t="s">
        <v>122</v>
      </c>
      <c r="B42" s="19">
        <f>G31</f>
        <v>3</v>
      </c>
      <c r="C42" s="126">
        <f>B42*200000/$B$40</f>
        <v>3.06229941938803</v>
      </c>
    </row>
    <row r="43" spans="1:3" ht="12.75">
      <c r="A43" s="4" t="s">
        <v>177</v>
      </c>
      <c r="B43" s="19">
        <f>H31</f>
        <v>4</v>
      </c>
      <c r="C43" s="126">
        <f>B43*200000/$B$40</f>
        <v>4.083065892517373</v>
      </c>
    </row>
    <row r="44" spans="1:3" ht="12.75">
      <c r="A44" s="4"/>
      <c r="B44" s="126"/>
      <c r="C44" s="126"/>
    </row>
    <row r="45" spans="1:3" ht="12.75">
      <c r="A45" s="5" t="s">
        <v>155</v>
      </c>
      <c r="B45" s="126"/>
      <c r="C45" s="126"/>
    </row>
    <row r="46" spans="1:3" ht="12.75">
      <c r="A46" s="4" t="s">
        <v>159</v>
      </c>
      <c r="B46" s="126">
        <f>J31</f>
        <v>5785.4</v>
      </c>
      <c r="C46" s="126"/>
    </row>
    <row r="47" spans="1:3" ht="12.75">
      <c r="A47" s="4" t="s">
        <v>174</v>
      </c>
      <c r="B47" s="126">
        <f>J31*8</f>
        <v>46283.2</v>
      </c>
      <c r="C47" s="126"/>
    </row>
    <row r="48" spans="1:3" ht="12.75">
      <c r="A48" s="4" t="s">
        <v>121</v>
      </c>
      <c r="B48" s="19">
        <f>K31</f>
        <v>3</v>
      </c>
      <c r="C48" s="126">
        <f>B48*200000/$B$47</f>
        <v>12.963667162166834</v>
      </c>
    </row>
    <row r="49" spans="1:3" ht="12.75">
      <c r="A49" s="4" t="s">
        <v>122</v>
      </c>
      <c r="B49" s="19">
        <f>L31</f>
        <v>3</v>
      </c>
      <c r="C49" s="126">
        <f>B49*200000/$B$47</f>
        <v>12.963667162166834</v>
      </c>
    </row>
    <row r="50" spans="1:3" ht="12.75">
      <c r="A50" s="4" t="s">
        <v>177</v>
      </c>
      <c r="B50" s="19">
        <f>M31</f>
        <v>3</v>
      </c>
      <c r="C50" s="126">
        <f>B50*200000/$B$47</f>
        <v>12.963667162166834</v>
      </c>
    </row>
    <row r="51" spans="1:3" ht="12.75">
      <c r="A51" s="4"/>
      <c r="B51" s="126"/>
      <c r="C51" s="126"/>
    </row>
    <row r="52" spans="1:3" ht="25.5">
      <c r="A52" s="5" t="s">
        <v>156</v>
      </c>
      <c r="B52" s="126"/>
      <c r="C52" s="126"/>
    </row>
    <row r="53" spans="1:3" ht="12.75">
      <c r="A53" s="4" t="s">
        <v>175</v>
      </c>
      <c r="B53" s="126">
        <f>B39+B46</f>
        <v>22113</v>
      </c>
      <c r="C53" s="126"/>
    </row>
    <row r="54" spans="1:3" ht="12.75">
      <c r="A54" s="4" t="s">
        <v>176</v>
      </c>
      <c r="B54" s="126">
        <f>B40+B47</f>
        <v>242214.40000000002</v>
      </c>
      <c r="C54" s="126"/>
    </row>
    <row r="55" spans="1:3" ht="12.75">
      <c r="A55" s="4" t="s">
        <v>121</v>
      </c>
      <c r="B55" s="19">
        <f>B41+B48</f>
        <v>7</v>
      </c>
      <c r="C55" s="126">
        <f>(B41+B48)*200000/($B$40+$B$47)</f>
        <v>5.780003170744596</v>
      </c>
    </row>
    <row r="56" spans="1:3" ht="12.75">
      <c r="A56" s="4" t="s">
        <v>122</v>
      </c>
      <c r="B56" s="19">
        <f>B42+B49</f>
        <v>6</v>
      </c>
      <c r="C56" s="126">
        <f>(B42+B49)*200000/($B$40+$B$47)</f>
        <v>4.954288432066797</v>
      </c>
    </row>
    <row r="57" spans="1:3" ht="12.75">
      <c r="A57" s="4" t="s">
        <v>177</v>
      </c>
      <c r="B57" s="19">
        <f>B43+B50</f>
        <v>7</v>
      </c>
      <c r="C57" s="126">
        <f>(B43+B50)*200000/($B$40+$B$47)</f>
        <v>5.780003170744596</v>
      </c>
    </row>
  </sheetData>
  <mergeCells count="1">
    <mergeCell ref="A1:M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O57"/>
  <sheetViews>
    <sheetView workbookViewId="0" topLeftCell="A1">
      <pane xSplit="1" ySplit="2" topLeftCell="B3" activePane="bottomRight" state="frozen"/>
      <selection pane="topLeft" activeCell="A1" sqref="A1"/>
      <selection pane="topRight" activeCell="B1" sqref="B1"/>
      <selection pane="bottomLeft" activeCell="A3" sqref="A3"/>
      <selection pane="bottomRight" activeCell="A2" sqref="A2"/>
    </sheetView>
  </sheetViews>
  <sheetFormatPr defaultColWidth="9.140625" defaultRowHeight="12.75"/>
  <cols>
    <col min="1" max="1" width="23.00390625" style="0" customWidth="1"/>
    <col min="2" max="2" width="11.421875" style="0" customWidth="1"/>
    <col min="3" max="3" width="10.421875" style="0" customWidth="1"/>
    <col min="4" max="4" width="11.421875" style="0" customWidth="1"/>
    <col min="5" max="5" width="11.00390625" style="0" customWidth="1"/>
    <col min="6" max="6" width="10.140625" style="0" customWidth="1"/>
    <col min="7" max="7" width="9.8515625" style="0" customWidth="1"/>
    <col min="8" max="8" width="8.8515625" style="0" customWidth="1"/>
    <col min="9" max="9" width="10.421875" style="0" customWidth="1"/>
    <col min="10" max="10" width="11.8515625" style="0" customWidth="1"/>
    <col min="11" max="11" width="9.8515625" style="0" customWidth="1"/>
    <col min="12" max="12" width="10.421875" style="0" customWidth="1"/>
    <col min="13" max="13" width="8.8515625" style="0" customWidth="1"/>
    <col min="14" max="15" width="27.7109375" style="0" customWidth="1"/>
    <col min="16" max="16384" width="8.8515625" style="0" customWidth="1"/>
  </cols>
  <sheetData>
    <row r="1" spans="1:14" s="1" customFormat="1" ht="25.5" customHeight="1">
      <c r="A1" s="278" t="s">
        <v>103</v>
      </c>
      <c r="B1" s="278"/>
      <c r="C1" s="278"/>
      <c r="D1" s="278"/>
      <c r="E1" s="278"/>
      <c r="F1" s="278"/>
      <c r="G1" s="278"/>
      <c r="H1" s="278"/>
      <c r="I1" s="278"/>
      <c r="J1" s="278"/>
      <c r="K1" s="278"/>
      <c r="L1" s="278"/>
      <c r="M1" s="278"/>
      <c r="N1" s="1" t="s">
        <v>139</v>
      </c>
    </row>
    <row r="2" spans="1:15" s="1" customFormat="1" ht="38.25">
      <c r="A2" s="1" t="s">
        <v>116</v>
      </c>
      <c r="B2" s="2" t="s">
        <v>117</v>
      </c>
      <c r="C2" s="2" t="s">
        <v>118</v>
      </c>
      <c r="D2" s="1" t="s">
        <v>119</v>
      </c>
      <c r="E2" s="1" t="s">
        <v>120</v>
      </c>
      <c r="F2" s="1" t="s">
        <v>121</v>
      </c>
      <c r="G2" s="1" t="s">
        <v>122</v>
      </c>
      <c r="H2" s="1" t="s">
        <v>123</v>
      </c>
      <c r="I2" s="1" t="s">
        <v>124</v>
      </c>
      <c r="J2" s="1" t="s">
        <v>125</v>
      </c>
      <c r="K2" s="1" t="s">
        <v>121</v>
      </c>
      <c r="L2" s="1" t="s">
        <v>122</v>
      </c>
      <c r="M2" s="1" t="s">
        <v>123</v>
      </c>
      <c r="N2" s="1" t="s">
        <v>137</v>
      </c>
      <c r="O2" s="1" t="s">
        <v>138</v>
      </c>
    </row>
    <row r="3" spans="1:13" ht="12.75">
      <c r="A3" s="1" t="s">
        <v>148</v>
      </c>
      <c r="B3" s="18">
        <v>37530</v>
      </c>
      <c r="C3" s="18">
        <v>37621</v>
      </c>
      <c r="D3">
        <v>18</v>
      </c>
      <c r="E3">
        <v>126</v>
      </c>
      <c r="F3">
        <v>0</v>
      </c>
      <c r="G3">
        <v>0</v>
      </c>
      <c r="H3">
        <v>0</v>
      </c>
      <c r="I3">
        <v>74</v>
      </c>
      <c r="J3">
        <v>518</v>
      </c>
      <c r="K3">
        <v>0</v>
      </c>
      <c r="L3">
        <v>0</v>
      </c>
      <c r="M3">
        <v>0</v>
      </c>
    </row>
    <row r="4" spans="1:13" ht="12.75">
      <c r="A4" s="1" t="s">
        <v>128</v>
      </c>
      <c r="B4" s="18">
        <v>37530</v>
      </c>
      <c r="C4" s="18">
        <v>37621</v>
      </c>
      <c r="D4">
        <v>77</v>
      </c>
      <c r="E4">
        <v>1694</v>
      </c>
      <c r="F4">
        <v>0</v>
      </c>
      <c r="G4">
        <v>0</v>
      </c>
      <c r="H4">
        <v>0</v>
      </c>
      <c r="I4">
        <v>14</v>
      </c>
      <c r="J4">
        <v>308</v>
      </c>
      <c r="K4">
        <v>0</v>
      </c>
      <c r="L4">
        <v>0</v>
      </c>
      <c r="M4">
        <v>0</v>
      </c>
    </row>
    <row r="5" spans="1:13" ht="12.75">
      <c r="A5" s="1" t="s">
        <v>132</v>
      </c>
      <c r="B5" s="18">
        <v>37530</v>
      </c>
      <c r="C5" s="18">
        <v>37621</v>
      </c>
      <c r="D5">
        <v>13</v>
      </c>
      <c r="E5">
        <v>52</v>
      </c>
      <c r="F5">
        <v>0</v>
      </c>
      <c r="G5">
        <v>0</v>
      </c>
      <c r="H5">
        <v>0</v>
      </c>
      <c r="I5">
        <v>79</v>
      </c>
      <c r="J5">
        <v>130</v>
      </c>
      <c r="K5">
        <v>0</v>
      </c>
      <c r="L5">
        <v>0</v>
      </c>
      <c r="M5">
        <v>0</v>
      </c>
    </row>
    <row r="6" spans="1:13" ht="12.75">
      <c r="A6" s="1" t="s">
        <v>186</v>
      </c>
      <c r="B6" s="18">
        <v>37530</v>
      </c>
      <c r="C6" s="18">
        <v>37621</v>
      </c>
      <c r="D6">
        <v>7</v>
      </c>
      <c r="E6">
        <v>63</v>
      </c>
      <c r="F6">
        <v>0</v>
      </c>
      <c r="G6">
        <v>0</v>
      </c>
      <c r="H6">
        <v>0</v>
      </c>
      <c r="I6">
        <v>85</v>
      </c>
      <c r="J6">
        <v>765</v>
      </c>
      <c r="K6">
        <v>0</v>
      </c>
      <c r="L6">
        <v>0</v>
      </c>
      <c r="M6">
        <v>0</v>
      </c>
    </row>
    <row r="7" spans="1:13" ht="12.75">
      <c r="A7" s="1" t="s">
        <v>184</v>
      </c>
      <c r="B7" s="18">
        <v>37530</v>
      </c>
      <c r="C7" s="18">
        <v>37621</v>
      </c>
      <c r="D7">
        <v>28</v>
      </c>
      <c r="E7">
        <v>168</v>
      </c>
      <c r="F7">
        <v>0</v>
      </c>
      <c r="G7">
        <v>0</v>
      </c>
      <c r="H7">
        <v>0</v>
      </c>
      <c r="I7">
        <v>64</v>
      </c>
      <c r="J7">
        <v>384</v>
      </c>
      <c r="K7">
        <v>0</v>
      </c>
      <c r="L7">
        <v>0</v>
      </c>
      <c r="M7">
        <v>0</v>
      </c>
    </row>
    <row r="8" spans="1:13" ht="12.75">
      <c r="A8" s="1" t="s">
        <v>187</v>
      </c>
      <c r="B8" s="18">
        <v>37530</v>
      </c>
      <c r="C8" s="18">
        <v>37621</v>
      </c>
      <c r="D8">
        <v>30</v>
      </c>
      <c r="E8">
        <v>60</v>
      </c>
      <c r="F8">
        <v>0</v>
      </c>
      <c r="G8">
        <v>0</v>
      </c>
      <c r="H8">
        <v>0</v>
      </c>
      <c r="I8">
        <v>62</v>
      </c>
      <c r="J8">
        <v>110</v>
      </c>
      <c r="K8">
        <v>0</v>
      </c>
      <c r="L8">
        <v>0</v>
      </c>
      <c r="M8">
        <v>0</v>
      </c>
    </row>
    <row r="9" spans="1:3" ht="12.75">
      <c r="A9" s="1" t="s">
        <v>150</v>
      </c>
      <c r="B9" s="18">
        <v>37530</v>
      </c>
      <c r="C9" s="18">
        <v>37621</v>
      </c>
    </row>
    <row r="10" spans="1:13" ht="12.75">
      <c r="A10" s="1" t="s">
        <v>151</v>
      </c>
      <c r="B10" s="18">
        <v>37530</v>
      </c>
      <c r="C10" s="18">
        <v>37621</v>
      </c>
      <c r="D10">
        <v>31</v>
      </c>
      <c r="E10">
        <v>257</v>
      </c>
      <c r="F10">
        <v>0</v>
      </c>
      <c r="G10">
        <v>0</v>
      </c>
      <c r="H10">
        <v>0</v>
      </c>
      <c r="I10">
        <v>61</v>
      </c>
      <c r="J10">
        <v>168</v>
      </c>
      <c r="K10">
        <v>0</v>
      </c>
      <c r="L10">
        <v>0</v>
      </c>
      <c r="M10">
        <v>0</v>
      </c>
    </row>
    <row r="11" spans="1:3" ht="12.75">
      <c r="A11" s="1" t="s">
        <v>135</v>
      </c>
      <c r="B11" s="18">
        <v>37530</v>
      </c>
      <c r="C11" s="18">
        <v>37621</v>
      </c>
    </row>
    <row r="12" spans="1:13" ht="12.75">
      <c r="A12" s="1" t="s">
        <v>102</v>
      </c>
      <c r="B12" s="18">
        <v>37530</v>
      </c>
      <c r="C12" s="18">
        <v>37621</v>
      </c>
      <c r="D12">
        <v>72</v>
      </c>
      <c r="E12">
        <v>1404</v>
      </c>
      <c r="F12">
        <v>0</v>
      </c>
      <c r="G12">
        <v>0</v>
      </c>
      <c r="H12">
        <v>0</v>
      </c>
      <c r="I12">
        <v>20</v>
      </c>
      <c r="J12">
        <v>400</v>
      </c>
      <c r="K12">
        <v>0</v>
      </c>
      <c r="L12">
        <v>0</v>
      </c>
      <c r="M12">
        <v>0</v>
      </c>
    </row>
    <row r="13" spans="1:13" ht="12.75">
      <c r="A13" s="1" t="s">
        <v>127</v>
      </c>
      <c r="B13" s="18">
        <v>37530</v>
      </c>
      <c r="C13" s="18">
        <v>37621</v>
      </c>
      <c r="D13">
        <v>26</v>
      </c>
      <c r="E13">
        <v>572</v>
      </c>
      <c r="F13">
        <v>0</v>
      </c>
      <c r="G13">
        <v>0</v>
      </c>
      <c r="H13">
        <v>0</v>
      </c>
      <c r="I13">
        <v>65</v>
      </c>
      <c r="J13">
        <v>816</v>
      </c>
      <c r="K13">
        <v>0</v>
      </c>
      <c r="L13">
        <v>0</v>
      </c>
      <c r="M13">
        <v>0</v>
      </c>
    </row>
    <row r="14" spans="1:3" ht="12.75">
      <c r="A14" s="1" t="s">
        <v>185</v>
      </c>
      <c r="B14" s="18">
        <v>37530</v>
      </c>
      <c r="C14" s="18">
        <v>37621</v>
      </c>
    </row>
    <row r="15" spans="1:3" ht="12.75">
      <c r="A15" s="1" t="s">
        <v>162</v>
      </c>
      <c r="B15" s="18">
        <v>37530</v>
      </c>
      <c r="C15" s="18">
        <v>37621</v>
      </c>
    </row>
    <row r="16" spans="1:13" ht="12.75">
      <c r="A16" s="1" t="s">
        <v>141</v>
      </c>
      <c r="B16" s="18">
        <v>37530</v>
      </c>
      <c r="C16" s="18">
        <v>37621</v>
      </c>
      <c r="D16">
        <v>82</v>
      </c>
      <c r="E16">
        <v>1722</v>
      </c>
      <c r="F16">
        <v>1</v>
      </c>
      <c r="G16">
        <v>0</v>
      </c>
      <c r="H16">
        <v>0</v>
      </c>
      <c r="I16">
        <v>10</v>
      </c>
      <c r="J16">
        <v>210</v>
      </c>
      <c r="K16">
        <v>0</v>
      </c>
      <c r="L16">
        <v>0</v>
      </c>
      <c r="M16">
        <v>0</v>
      </c>
    </row>
    <row r="17" spans="1:13" ht="12.75">
      <c r="A17" s="1" t="s">
        <v>142</v>
      </c>
      <c r="B17" s="18">
        <v>37530</v>
      </c>
      <c r="C17" s="18">
        <v>37621</v>
      </c>
      <c r="D17">
        <v>76</v>
      </c>
      <c r="E17">
        <v>912</v>
      </c>
      <c r="F17">
        <v>0</v>
      </c>
      <c r="G17">
        <v>0</v>
      </c>
      <c r="H17">
        <v>0</v>
      </c>
      <c r="I17">
        <v>16</v>
      </c>
      <c r="J17">
        <v>192</v>
      </c>
      <c r="K17">
        <v>2</v>
      </c>
      <c r="L17">
        <v>1</v>
      </c>
      <c r="M17">
        <v>34</v>
      </c>
    </row>
    <row r="18" spans="1:13" ht="12.75">
      <c r="A18" s="1" t="s">
        <v>129</v>
      </c>
      <c r="B18" s="18">
        <v>37530</v>
      </c>
      <c r="C18" s="18">
        <v>37621</v>
      </c>
      <c r="D18">
        <v>26</v>
      </c>
      <c r="E18">
        <v>312</v>
      </c>
      <c r="F18">
        <v>0</v>
      </c>
      <c r="G18">
        <v>0</v>
      </c>
      <c r="H18">
        <v>0</v>
      </c>
      <c r="I18">
        <v>65</v>
      </c>
      <c r="J18">
        <v>145</v>
      </c>
      <c r="K18">
        <v>0</v>
      </c>
      <c r="L18">
        <v>0</v>
      </c>
      <c r="M18">
        <v>0</v>
      </c>
    </row>
    <row r="19" spans="1:13" ht="12.75">
      <c r="A19" s="1" t="s">
        <v>149</v>
      </c>
      <c r="B19" s="18">
        <v>37530</v>
      </c>
      <c r="C19" s="18">
        <v>37621</v>
      </c>
      <c r="D19">
        <v>19</v>
      </c>
      <c r="E19">
        <v>114</v>
      </c>
      <c r="F19">
        <v>0</v>
      </c>
      <c r="G19">
        <v>0</v>
      </c>
      <c r="H19">
        <v>0</v>
      </c>
      <c r="I19">
        <v>66</v>
      </c>
      <c r="J19">
        <v>396</v>
      </c>
      <c r="K19">
        <v>0</v>
      </c>
      <c r="L19">
        <v>0</v>
      </c>
      <c r="M19">
        <v>0</v>
      </c>
    </row>
    <row r="20" spans="1:13" ht="12.75">
      <c r="A20" s="1" t="s">
        <v>130</v>
      </c>
      <c r="B20" s="18">
        <v>37530</v>
      </c>
      <c r="C20" s="18">
        <v>37621</v>
      </c>
      <c r="D20">
        <v>39</v>
      </c>
      <c r="E20">
        <v>312</v>
      </c>
      <c r="F20">
        <v>0</v>
      </c>
      <c r="G20">
        <v>0</v>
      </c>
      <c r="H20">
        <v>0</v>
      </c>
      <c r="I20">
        <v>28</v>
      </c>
      <c r="J20">
        <v>224</v>
      </c>
      <c r="K20">
        <v>0</v>
      </c>
      <c r="L20">
        <v>0</v>
      </c>
      <c r="M20">
        <v>0</v>
      </c>
    </row>
    <row r="21" spans="1:13" ht="12.75" customHeight="1">
      <c r="A21" s="1" t="s">
        <v>147</v>
      </c>
      <c r="B21" s="18">
        <v>37530</v>
      </c>
      <c r="C21" s="18">
        <v>37621</v>
      </c>
      <c r="D21">
        <v>36</v>
      </c>
      <c r="E21">
        <v>180</v>
      </c>
      <c r="F21">
        <v>0</v>
      </c>
      <c r="G21">
        <v>0</v>
      </c>
      <c r="H21">
        <v>0</v>
      </c>
      <c r="I21">
        <v>56</v>
      </c>
      <c r="J21">
        <v>280</v>
      </c>
      <c r="K21">
        <v>1</v>
      </c>
      <c r="L21">
        <v>0</v>
      </c>
      <c r="M21">
        <v>19</v>
      </c>
    </row>
    <row r="22" spans="1:13" ht="12.75">
      <c r="A22" s="1" t="s">
        <v>140</v>
      </c>
      <c r="B22" s="18">
        <v>37530</v>
      </c>
      <c r="C22" s="18">
        <v>37621</v>
      </c>
      <c r="D22">
        <v>37</v>
      </c>
      <c r="E22">
        <v>777</v>
      </c>
      <c r="F22">
        <v>5</v>
      </c>
      <c r="G22">
        <v>0</v>
      </c>
      <c r="H22">
        <v>0</v>
      </c>
      <c r="I22">
        <v>55</v>
      </c>
      <c r="J22">
        <v>1155</v>
      </c>
      <c r="K22">
        <v>0</v>
      </c>
      <c r="L22">
        <v>0</v>
      </c>
      <c r="M22">
        <v>0</v>
      </c>
    </row>
    <row r="23" spans="1:3" ht="12.75">
      <c r="A23" s="1" t="s">
        <v>164</v>
      </c>
      <c r="B23" s="18">
        <v>37530</v>
      </c>
      <c r="C23" s="18">
        <v>37621</v>
      </c>
    </row>
    <row r="24" spans="1:13" ht="12.75">
      <c r="A24" s="1" t="s">
        <v>134</v>
      </c>
      <c r="B24" s="18">
        <v>37530</v>
      </c>
      <c r="C24" s="18">
        <v>37621</v>
      </c>
      <c r="D24">
        <v>51</v>
      </c>
      <c r="E24">
        <v>561</v>
      </c>
      <c r="F24">
        <v>1</v>
      </c>
      <c r="G24">
        <v>0</v>
      </c>
      <c r="H24">
        <v>0</v>
      </c>
      <c r="I24">
        <v>41</v>
      </c>
      <c r="J24">
        <v>451</v>
      </c>
      <c r="K24">
        <v>0</v>
      </c>
      <c r="L24">
        <v>0</v>
      </c>
      <c r="M24">
        <v>0</v>
      </c>
    </row>
    <row r="25" spans="1:13" ht="12.75">
      <c r="A25" s="1" t="s">
        <v>192</v>
      </c>
      <c r="B25" s="18">
        <v>37530</v>
      </c>
      <c r="C25" s="18">
        <v>37621</v>
      </c>
      <c r="D25">
        <v>46</v>
      </c>
      <c r="E25">
        <v>506</v>
      </c>
      <c r="F25">
        <v>0</v>
      </c>
      <c r="G25">
        <v>0</v>
      </c>
      <c r="H25">
        <v>0</v>
      </c>
      <c r="I25">
        <v>46</v>
      </c>
      <c r="J25">
        <v>506</v>
      </c>
      <c r="K25">
        <v>1</v>
      </c>
      <c r="L25">
        <v>0</v>
      </c>
      <c r="M25">
        <v>0</v>
      </c>
    </row>
    <row r="26" spans="1:14" ht="12.75" customHeight="1">
      <c r="A26" s="1" t="s">
        <v>189</v>
      </c>
      <c r="B26" s="18">
        <v>37530</v>
      </c>
      <c r="C26" s="18">
        <v>37621</v>
      </c>
      <c r="D26">
        <v>80</v>
      </c>
      <c r="E26">
        <v>1680</v>
      </c>
      <c r="F26">
        <v>1</v>
      </c>
      <c r="G26">
        <v>1</v>
      </c>
      <c r="H26">
        <v>9</v>
      </c>
      <c r="I26">
        <v>12</v>
      </c>
      <c r="J26">
        <v>252</v>
      </c>
      <c r="K26">
        <v>0</v>
      </c>
      <c r="L26">
        <v>0</v>
      </c>
      <c r="M26">
        <v>0</v>
      </c>
      <c r="N26" t="s">
        <v>52</v>
      </c>
    </row>
    <row r="27" spans="1:13" ht="12.75">
      <c r="A27" s="1" t="s">
        <v>190</v>
      </c>
      <c r="B27" s="18">
        <v>37530</v>
      </c>
      <c r="C27" s="18">
        <v>37621</v>
      </c>
      <c r="D27">
        <v>15</v>
      </c>
      <c r="E27">
        <v>75</v>
      </c>
      <c r="F27">
        <v>0</v>
      </c>
      <c r="G27">
        <v>0</v>
      </c>
      <c r="H27">
        <v>0</v>
      </c>
      <c r="I27">
        <v>61</v>
      </c>
      <c r="J27">
        <v>305</v>
      </c>
      <c r="K27">
        <v>0</v>
      </c>
      <c r="L27">
        <v>0</v>
      </c>
      <c r="M27">
        <v>0</v>
      </c>
    </row>
    <row r="28" spans="1:13" ht="12.75">
      <c r="A28" s="1" t="s">
        <v>183</v>
      </c>
      <c r="B28" s="18">
        <v>37530</v>
      </c>
      <c r="C28" s="18">
        <v>37621</v>
      </c>
      <c r="D28">
        <v>53</v>
      </c>
      <c r="E28">
        <v>265</v>
      </c>
      <c r="F28">
        <v>0</v>
      </c>
      <c r="G28">
        <v>0</v>
      </c>
      <c r="H28">
        <v>0</v>
      </c>
      <c r="I28">
        <v>39</v>
      </c>
      <c r="J28">
        <v>195</v>
      </c>
      <c r="K28">
        <v>0</v>
      </c>
      <c r="L28">
        <v>0</v>
      </c>
      <c r="M28">
        <v>0</v>
      </c>
    </row>
    <row r="29" spans="1:3" ht="12.75">
      <c r="A29" s="1" t="s">
        <v>191</v>
      </c>
      <c r="B29" s="18">
        <v>37530</v>
      </c>
      <c r="C29" s="18">
        <v>37621</v>
      </c>
    </row>
    <row r="30" spans="1:13" ht="12.75">
      <c r="A30" s="1" t="s">
        <v>131</v>
      </c>
      <c r="B30" s="18">
        <v>37530</v>
      </c>
      <c r="C30" s="18">
        <v>37621</v>
      </c>
      <c r="D30">
        <v>53</v>
      </c>
      <c r="E30">
        <v>636</v>
      </c>
      <c r="F30">
        <v>0</v>
      </c>
      <c r="G30">
        <v>0</v>
      </c>
      <c r="H30">
        <v>0</v>
      </c>
      <c r="I30">
        <v>39</v>
      </c>
      <c r="J30">
        <v>468</v>
      </c>
      <c r="K30">
        <v>1</v>
      </c>
      <c r="L30">
        <v>1</v>
      </c>
      <c r="M30">
        <v>39</v>
      </c>
    </row>
    <row r="31" spans="1:15" s="1" customFormat="1" ht="12.75">
      <c r="A31" s="7" t="s">
        <v>154</v>
      </c>
      <c r="B31" s="17"/>
      <c r="C31" s="17"/>
      <c r="D31" s="9">
        <f aca="true" t="shared" si="0" ref="D31:M31">SUM(D4:D30)</f>
        <v>897</v>
      </c>
      <c r="E31" s="9">
        <f t="shared" si="0"/>
        <v>12322</v>
      </c>
      <c r="F31" s="9">
        <f t="shared" si="0"/>
        <v>8</v>
      </c>
      <c r="G31" s="9">
        <f t="shared" si="0"/>
        <v>1</v>
      </c>
      <c r="H31" s="9">
        <f t="shared" si="0"/>
        <v>9</v>
      </c>
      <c r="I31" s="9">
        <f t="shared" si="0"/>
        <v>984</v>
      </c>
      <c r="J31" s="9">
        <f t="shared" si="0"/>
        <v>7860</v>
      </c>
      <c r="K31" s="9">
        <f t="shared" si="0"/>
        <v>5</v>
      </c>
      <c r="L31" s="9">
        <f t="shared" si="0"/>
        <v>2</v>
      </c>
      <c r="M31" s="9">
        <f t="shared" si="0"/>
        <v>92</v>
      </c>
      <c r="N31" s="16"/>
      <c r="O31" s="16"/>
    </row>
    <row r="34" spans="1:3" ht="12.75">
      <c r="A34" s="23" t="s">
        <v>166</v>
      </c>
      <c r="B34" s="123">
        <f>COUNT(B3:B30)</f>
        <v>28</v>
      </c>
      <c r="C34" s="18"/>
    </row>
    <row r="35" spans="1:3" ht="12.75">
      <c r="A35" s="4" t="s">
        <v>152</v>
      </c>
      <c r="B35" s="124">
        <f>COUNT(D3:D30)</f>
        <v>22</v>
      </c>
      <c r="C35" s="125">
        <f>B35/B34</f>
        <v>0.7857142857142857</v>
      </c>
    </row>
    <row r="36" spans="1:3" ht="12.75">
      <c r="A36" s="1"/>
      <c r="B36" s="19"/>
      <c r="C36" s="19"/>
    </row>
    <row r="37" spans="1:3" ht="38.25">
      <c r="A37" s="1"/>
      <c r="B37" s="19" t="s">
        <v>178</v>
      </c>
      <c r="C37" s="19" t="s">
        <v>179</v>
      </c>
    </row>
    <row r="38" spans="1:3" ht="12.75">
      <c r="A38" s="1" t="s">
        <v>153</v>
      </c>
      <c r="B38" s="19"/>
      <c r="C38" s="19"/>
    </row>
    <row r="39" spans="1:3" ht="12.75">
      <c r="A39" s="4" t="s">
        <v>157</v>
      </c>
      <c r="B39" s="126">
        <f>E31</f>
        <v>12322</v>
      </c>
      <c r="C39" s="126"/>
    </row>
    <row r="40" spans="1:3" ht="12.75">
      <c r="A40" s="4" t="s">
        <v>158</v>
      </c>
      <c r="B40" s="126">
        <f>E31*12</f>
        <v>147864</v>
      </c>
      <c r="C40" s="126"/>
    </row>
    <row r="41" spans="1:3" ht="12.75">
      <c r="A41" s="4" t="s">
        <v>121</v>
      </c>
      <c r="B41" s="19">
        <f>F31</f>
        <v>8</v>
      </c>
      <c r="C41" s="126">
        <f>B41*200000/$B$40</f>
        <v>10.820754206568198</v>
      </c>
    </row>
    <row r="42" spans="1:3" ht="12.75">
      <c r="A42" s="4" t="s">
        <v>122</v>
      </c>
      <c r="B42" s="19">
        <f>G31</f>
        <v>1</v>
      </c>
      <c r="C42" s="126">
        <f>B42*200000/$B$40</f>
        <v>1.3525942758210248</v>
      </c>
    </row>
    <row r="43" spans="1:3" ht="12.75">
      <c r="A43" s="4" t="s">
        <v>177</v>
      </c>
      <c r="B43" s="19">
        <f>H31</f>
        <v>9</v>
      </c>
      <c r="C43" s="126">
        <f>B43*200000/$B$40</f>
        <v>12.173348482389223</v>
      </c>
    </row>
    <row r="44" spans="1:3" ht="12.75">
      <c r="A44" s="4"/>
      <c r="B44" s="126"/>
      <c r="C44" s="126"/>
    </row>
    <row r="45" spans="1:3" ht="12.75">
      <c r="A45" s="5" t="s">
        <v>155</v>
      </c>
      <c r="B45" s="126"/>
      <c r="C45" s="126"/>
    </row>
    <row r="46" spans="1:3" ht="12.75">
      <c r="A46" s="4" t="s">
        <v>159</v>
      </c>
      <c r="B46" s="126">
        <f>J31</f>
        <v>7860</v>
      </c>
      <c r="C46" s="126"/>
    </row>
    <row r="47" spans="1:3" ht="12.75">
      <c r="A47" s="4" t="s">
        <v>174</v>
      </c>
      <c r="B47" s="126">
        <f>J31*8</f>
        <v>62880</v>
      </c>
      <c r="C47" s="126"/>
    </row>
    <row r="48" spans="1:3" ht="12.75">
      <c r="A48" s="4" t="s">
        <v>121</v>
      </c>
      <c r="B48" s="19">
        <f>K31</f>
        <v>5</v>
      </c>
      <c r="C48" s="126">
        <f>B48*200000/$B$47</f>
        <v>15.903307888040713</v>
      </c>
    </row>
    <row r="49" spans="1:3" ht="12.75">
      <c r="A49" s="4" t="s">
        <v>122</v>
      </c>
      <c r="B49" s="19">
        <f>L31</f>
        <v>2</v>
      </c>
      <c r="C49" s="126">
        <f>B49*200000/$B$47</f>
        <v>6.361323155216285</v>
      </c>
    </row>
    <row r="50" spans="1:3" ht="12.75">
      <c r="A50" s="4" t="s">
        <v>177</v>
      </c>
      <c r="B50" s="19">
        <f>M31</f>
        <v>92</v>
      </c>
      <c r="C50" s="126">
        <f>B50*200000/$B$47</f>
        <v>292.6208651399491</v>
      </c>
    </row>
    <row r="51" spans="1:3" ht="12.75">
      <c r="A51" s="4"/>
      <c r="B51" s="126"/>
      <c r="C51" s="126"/>
    </row>
    <row r="52" spans="1:3" ht="25.5">
      <c r="A52" s="5" t="s">
        <v>156</v>
      </c>
      <c r="B52" s="126"/>
      <c r="C52" s="126"/>
    </row>
    <row r="53" spans="1:3" ht="12.75">
      <c r="A53" s="4" t="s">
        <v>175</v>
      </c>
      <c r="B53" s="126">
        <f>B39+B46</f>
        <v>20182</v>
      </c>
      <c r="C53" s="126"/>
    </row>
    <row r="54" spans="1:3" ht="12.75">
      <c r="A54" s="4" t="s">
        <v>176</v>
      </c>
      <c r="B54" s="126">
        <f>B40+B47</f>
        <v>210744</v>
      </c>
      <c r="C54" s="126"/>
    </row>
    <row r="55" spans="1:3" ht="12.75">
      <c r="A55" s="4" t="s">
        <v>121</v>
      </c>
      <c r="B55" s="19">
        <f>B41+B48</f>
        <v>13</v>
      </c>
      <c r="C55" s="126">
        <f>(B41+B48)*200000/($B$40+$B$47)</f>
        <v>12.337243290437687</v>
      </c>
    </row>
    <row r="56" spans="1:3" ht="12.75">
      <c r="A56" s="4" t="s">
        <v>122</v>
      </c>
      <c r="B56" s="19">
        <f>B42+B49</f>
        <v>3</v>
      </c>
      <c r="C56" s="126">
        <f>(B42+B49)*200000/($B$40+$B$47)</f>
        <v>2.8470561439471584</v>
      </c>
    </row>
    <row r="57" spans="1:3" ht="12.75">
      <c r="A57" s="4" t="s">
        <v>177</v>
      </c>
      <c r="B57" s="19">
        <f>B43+B50</f>
        <v>101</v>
      </c>
      <c r="C57" s="126">
        <f>(B43+B50)*200000/($B$40+$B$47)</f>
        <v>95.85089017955434</v>
      </c>
    </row>
  </sheetData>
  <mergeCells count="1">
    <mergeCell ref="A1:M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K30"/>
  <sheetViews>
    <sheetView workbookViewId="0" topLeftCell="A1">
      <selection activeCell="A1" sqref="A1"/>
    </sheetView>
  </sheetViews>
  <sheetFormatPr defaultColWidth="9.140625" defaultRowHeight="12.75"/>
  <cols>
    <col min="1" max="1" width="24.140625" style="132" bestFit="1" customWidth="1"/>
    <col min="2" max="2" width="11.7109375" style="132" customWidth="1"/>
    <col min="3" max="3" width="11.7109375" style="203" customWidth="1"/>
    <col min="4" max="11" width="11.7109375" style="132" customWidth="1"/>
    <col min="12" max="16384" width="8.8515625" style="132" customWidth="1"/>
  </cols>
  <sheetData>
    <row r="1" spans="1:11" ht="13.5" thickBot="1">
      <c r="A1" s="129"/>
      <c r="B1" s="306" t="s">
        <v>106</v>
      </c>
      <c r="C1" s="307"/>
      <c r="D1" s="306" t="s">
        <v>107</v>
      </c>
      <c r="E1" s="307"/>
      <c r="F1" s="306" t="s">
        <v>108</v>
      </c>
      <c r="G1" s="307"/>
      <c r="H1" s="306" t="s">
        <v>109</v>
      </c>
      <c r="I1" s="307"/>
      <c r="J1" s="308" t="s">
        <v>110</v>
      </c>
      <c r="K1" s="309"/>
    </row>
    <row r="2" spans="1:11" ht="12.75">
      <c r="A2" s="133"/>
      <c r="B2" s="134" t="s">
        <v>200</v>
      </c>
      <c r="C2" s="135" t="s">
        <v>201</v>
      </c>
      <c r="D2" s="134" t="s">
        <v>200</v>
      </c>
      <c r="E2" s="136" t="s">
        <v>201</v>
      </c>
      <c r="F2" s="134" t="s">
        <v>200</v>
      </c>
      <c r="G2" s="136" t="s">
        <v>201</v>
      </c>
      <c r="H2" s="134" t="s">
        <v>200</v>
      </c>
      <c r="I2" s="137" t="s">
        <v>201</v>
      </c>
      <c r="J2" s="130" t="s">
        <v>200</v>
      </c>
      <c r="K2" s="131" t="s">
        <v>201</v>
      </c>
    </row>
    <row r="3" spans="1:11" ht="12.75">
      <c r="A3" s="138" t="s">
        <v>152</v>
      </c>
      <c r="B3" s="139">
        <f>'2002 First Quarter'!B34</f>
        <v>18</v>
      </c>
      <c r="C3" s="140">
        <f>'2002 First Quarter'!C34</f>
        <v>0.6666666666666666</v>
      </c>
      <c r="D3" s="141">
        <f>'2002 Second Quarter'!B34</f>
        <v>20</v>
      </c>
      <c r="E3" s="140">
        <f>'2002 Second Quarter'!C34</f>
        <v>0.7407407407407407</v>
      </c>
      <c r="F3" s="141">
        <f>'2002 Third Quarter'!B35</f>
        <v>23</v>
      </c>
      <c r="G3" s="140">
        <f>'2002 Third Quarter'!C35</f>
        <v>0.8214285714285714</v>
      </c>
      <c r="H3" s="141">
        <f>'2002 Fourth Quarter'!B35</f>
        <v>22</v>
      </c>
      <c r="I3" s="142">
        <f>'2002 Fourth Quarter'!C35</f>
        <v>0.7857142857142857</v>
      </c>
      <c r="J3" s="143">
        <f>(B3+D3+F3+H3)/4</f>
        <v>20.75</v>
      </c>
      <c r="K3" s="144">
        <f>(C3+E3+G3+I3)/4</f>
        <v>0.753637566137566</v>
      </c>
    </row>
    <row r="4" spans="1:11" ht="13.5" thickBot="1">
      <c r="A4" s="145"/>
      <c r="B4" s="133"/>
      <c r="C4" s="146"/>
      <c r="D4" s="133"/>
      <c r="E4" s="147"/>
      <c r="F4" s="133"/>
      <c r="G4" s="147"/>
      <c r="H4" s="133"/>
      <c r="I4" s="148"/>
      <c r="J4" s="149" t="s">
        <v>70</v>
      </c>
      <c r="K4" s="150" t="s">
        <v>70</v>
      </c>
    </row>
    <row r="5" spans="1:11" s="159" customFormat="1" ht="25.5">
      <c r="A5" s="151"/>
      <c r="B5" s="152" t="str">
        <f>'2002 First Quarter'!B36</f>
        <v>Reported</v>
      </c>
      <c r="C5" s="153" t="str">
        <f>'2002 First Quarter'!C36</f>
        <v>Per 200,000 Hours</v>
      </c>
      <c r="D5" s="152" t="str">
        <f>'2002 Second Quarter'!B36</f>
        <v>Reported</v>
      </c>
      <c r="E5" s="154" t="str">
        <f>'2002 Second Quarter'!C36</f>
        <v>Per 200,000 Hours</v>
      </c>
      <c r="F5" s="152" t="str">
        <f>'2002 Third Quarter'!B37</f>
        <v>Reported</v>
      </c>
      <c r="G5" s="154" t="str">
        <f>'2002 Third Quarter'!C37</f>
        <v>Per 200,000 Hours</v>
      </c>
      <c r="H5" s="155" t="s">
        <v>178</v>
      </c>
      <c r="I5" s="156" t="s">
        <v>179</v>
      </c>
      <c r="J5" s="157" t="s">
        <v>178</v>
      </c>
      <c r="K5" s="158" t="s">
        <v>179</v>
      </c>
    </row>
    <row r="6" spans="1:11" ht="12.75">
      <c r="A6" s="160" t="s">
        <v>153</v>
      </c>
      <c r="B6" s="161"/>
      <c r="C6" s="162"/>
      <c r="D6" s="161"/>
      <c r="E6" s="162"/>
      <c r="F6" s="161"/>
      <c r="G6" s="162"/>
      <c r="H6" s="161"/>
      <c r="I6" s="162"/>
      <c r="J6" s="163"/>
      <c r="K6" s="164"/>
    </row>
    <row r="7" spans="1:11" ht="12.75">
      <c r="A7" s="165" t="s">
        <v>157</v>
      </c>
      <c r="B7" s="166">
        <f>'2002 First Quarter'!B38</f>
        <v>8230.2</v>
      </c>
      <c r="C7" s="167"/>
      <c r="D7" s="166">
        <f>'2002 Second Quarter'!B38</f>
        <v>12247</v>
      </c>
      <c r="E7" s="167"/>
      <c r="F7" s="166">
        <f>'2002 Third Quarter'!B39</f>
        <v>16327.6</v>
      </c>
      <c r="G7" s="167"/>
      <c r="H7" s="168">
        <f>'2002 Fourth Quarter'!B39</f>
        <v>12322</v>
      </c>
      <c r="I7" s="167"/>
      <c r="J7" s="169">
        <f>B7+D7+F7+H7</f>
        <v>49126.8</v>
      </c>
      <c r="K7" s="170"/>
    </row>
    <row r="8" spans="1:11" ht="12.75">
      <c r="A8" s="171" t="s">
        <v>158</v>
      </c>
      <c r="B8" s="172">
        <f>'2002 First Quarter'!B39</f>
        <v>98762.40000000001</v>
      </c>
      <c r="C8" s="173"/>
      <c r="D8" s="172">
        <f>'2002 Second Quarter'!B39</f>
        <v>146964</v>
      </c>
      <c r="E8" s="173"/>
      <c r="F8" s="172">
        <f>'2002 Third Quarter'!B40</f>
        <v>195931.2</v>
      </c>
      <c r="G8" s="173"/>
      <c r="H8" s="174">
        <f>'2002 Fourth Quarter'!B40</f>
        <v>147864</v>
      </c>
      <c r="I8" s="173"/>
      <c r="J8" s="175">
        <f>B8+D8+F8+H8</f>
        <v>589521.6000000001</v>
      </c>
      <c r="K8" s="176"/>
    </row>
    <row r="9" spans="1:11" ht="12.75">
      <c r="A9" s="171" t="s">
        <v>121</v>
      </c>
      <c r="B9" s="177">
        <f>'2002 First Quarter'!B40</f>
        <v>7</v>
      </c>
      <c r="C9" s="178">
        <f>'2002 First Quarter'!C40</f>
        <v>14.175435185860204</v>
      </c>
      <c r="D9" s="177">
        <f>'2002 Second Quarter'!B40</f>
        <v>20</v>
      </c>
      <c r="E9" s="178">
        <f>'2002 Second Quarter'!C40</f>
        <v>27.21754987616015</v>
      </c>
      <c r="F9" s="177">
        <f>'2002 Third Quarter'!B41</f>
        <v>4</v>
      </c>
      <c r="G9" s="178">
        <f>'2002 Third Quarter'!C41</f>
        <v>4.083065892517373</v>
      </c>
      <c r="H9" s="179">
        <f>'2002 Fourth Quarter'!B41</f>
        <v>8</v>
      </c>
      <c r="I9" s="178">
        <f>'2002 Fourth Quarter'!C41</f>
        <v>10.820754206568198</v>
      </c>
      <c r="J9" s="180">
        <f>B9+D9+F9+H9</f>
        <v>39</v>
      </c>
      <c r="K9" s="181">
        <f>J9*200000/$J$8</f>
        <v>13.231067360381704</v>
      </c>
    </row>
    <row r="10" spans="1:11" ht="12.75">
      <c r="A10" s="171" t="s">
        <v>122</v>
      </c>
      <c r="B10" s="177">
        <f>'2002 First Quarter'!B41</f>
        <v>0.5</v>
      </c>
      <c r="C10" s="178">
        <f>'2002 First Quarter'!C41</f>
        <v>1.0125310847043003</v>
      </c>
      <c r="D10" s="177">
        <f>'2002 Second Quarter'!B41</f>
        <v>2</v>
      </c>
      <c r="E10" s="178">
        <f>'2002 Second Quarter'!C41</f>
        <v>2.721754987616015</v>
      </c>
      <c r="F10" s="177">
        <f>'2002 Third Quarter'!B42</f>
        <v>3</v>
      </c>
      <c r="G10" s="178">
        <f>'2002 Third Quarter'!C42</f>
        <v>3.06229941938803</v>
      </c>
      <c r="H10" s="179">
        <f>'2002 Fourth Quarter'!B42</f>
        <v>1</v>
      </c>
      <c r="I10" s="178">
        <f>'2002 Fourth Quarter'!C42</f>
        <v>1.3525942758210248</v>
      </c>
      <c r="J10" s="180">
        <f>B10+D10+F10+H10</f>
        <v>6.5</v>
      </c>
      <c r="K10" s="181">
        <f>J10*200000/$J$8</f>
        <v>2.2051778933969506</v>
      </c>
    </row>
    <row r="11" spans="1:11" ht="12.75">
      <c r="A11" s="182" t="s">
        <v>177</v>
      </c>
      <c r="B11" s="183">
        <f>'2002 First Quarter'!B42</f>
        <v>0.5</v>
      </c>
      <c r="C11" s="184">
        <f>'2002 First Quarter'!C42</f>
        <v>1.0125310847043003</v>
      </c>
      <c r="D11" s="183">
        <f>'2002 Second Quarter'!B42</f>
        <v>71</v>
      </c>
      <c r="E11" s="184">
        <f>'2002 Second Quarter'!C42</f>
        <v>96.62230206036853</v>
      </c>
      <c r="F11" s="183">
        <f>'2002 Third Quarter'!B43</f>
        <v>4</v>
      </c>
      <c r="G11" s="184">
        <f>'2002 Third Quarter'!C43</f>
        <v>4.083065892517373</v>
      </c>
      <c r="H11" s="185">
        <f>'2002 Fourth Quarter'!B43</f>
        <v>9</v>
      </c>
      <c r="I11" s="184">
        <f>'2002 Fourth Quarter'!C43</f>
        <v>12.173348482389223</v>
      </c>
      <c r="J11" s="186">
        <f>B11+D11+F11+H11</f>
        <v>84.5</v>
      </c>
      <c r="K11" s="187">
        <f>J11*200000/$J$8</f>
        <v>28.66731261416036</v>
      </c>
    </row>
    <row r="12" spans="1:11" ht="12.75">
      <c r="A12" s="161"/>
      <c r="B12" s="188"/>
      <c r="C12" s="189"/>
      <c r="D12" s="188"/>
      <c r="E12" s="189"/>
      <c r="F12" s="188"/>
      <c r="G12" s="189"/>
      <c r="H12" s="188"/>
      <c r="I12" s="189"/>
      <c r="J12" s="163"/>
      <c r="K12" s="190"/>
    </row>
    <row r="13" spans="1:11" ht="12.75">
      <c r="A13" s="160" t="s">
        <v>155</v>
      </c>
      <c r="B13" s="191"/>
      <c r="C13" s="192"/>
      <c r="D13" s="191"/>
      <c r="E13" s="192"/>
      <c r="F13" s="191"/>
      <c r="G13" s="192"/>
      <c r="H13" s="191"/>
      <c r="I13" s="192"/>
      <c r="J13" s="193"/>
      <c r="K13" s="194"/>
    </row>
    <row r="14" spans="1:11" ht="12.75">
      <c r="A14" s="165" t="s">
        <v>159</v>
      </c>
      <c r="B14" s="166">
        <f>'2002 First Quarter'!B45</f>
        <v>8881.8</v>
      </c>
      <c r="C14" s="167"/>
      <c r="D14" s="166">
        <f>'2002 Second Quarter'!B45</f>
        <v>5915</v>
      </c>
      <c r="E14" s="167"/>
      <c r="F14" s="166">
        <f>'2002 Third Quarter'!B46</f>
        <v>5785.4</v>
      </c>
      <c r="G14" s="167"/>
      <c r="H14" s="168">
        <f>'2002 Fourth Quarter'!B46</f>
        <v>7860</v>
      </c>
      <c r="I14" s="167"/>
      <c r="J14" s="169">
        <f>B14+D14+F14+H14</f>
        <v>28442.199999999997</v>
      </c>
      <c r="K14" s="170"/>
    </row>
    <row r="15" spans="1:11" ht="12.75">
      <c r="A15" s="171" t="s">
        <v>174</v>
      </c>
      <c r="B15" s="172">
        <f>'2002 First Quarter'!B46</f>
        <v>71054.4</v>
      </c>
      <c r="C15" s="173"/>
      <c r="D15" s="172">
        <f>'2002 Second Quarter'!B46</f>
        <v>47320</v>
      </c>
      <c r="E15" s="173"/>
      <c r="F15" s="172">
        <f>'2002 Third Quarter'!B47</f>
        <v>46283.2</v>
      </c>
      <c r="G15" s="173"/>
      <c r="H15" s="174">
        <f>'2002 Fourth Quarter'!B47</f>
        <v>62880</v>
      </c>
      <c r="I15" s="173"/>
      <c r="J15" s="175">
        <f>B15+D15+F15+H15</f>
        <v>227537.59999999998</v>
      </c>
      <c r="K15" s="176"/>
    </row>
    <row r="16" spans="1:11" ht="12.75">
      <c r="A16" s="171" t="s">
        <v>121</v>
      </c>
      <c r="B16" s="177">
        <f>'2002 First Quarter'!B47</f>
        <v>3</v>
      </c>
      <c r="C16" s="178">
        <f>'2002 First Quarter'!C47</f>
        <v>8.444234276835777</v>
      </c>
      <c r="D16" s="177">
        <f>'2002 Second Quarter'!B47</f>
        <v>1</v>
      </c>
      <c r="E16" s="178">
        <f>'2002 Second Quarter'!C47</f>
        <v>4.22654268808115</v>
      </c>
      <c r="F16" s="177">
        <f>'2002 Third Quarter'!B48</f>
        <v>3</v>
      </c>
      <c r="G16" s="178">
        <f>'2002 Third Quarter'!C48</f>
        <v>12.963667162166834</v>
      </c>
      <c r="H16" s="179">
        <f>'2002 Fourth Quarter'!B48</f>
        <v>5</v>
      </c>
      <c r="I16" s="178">
        <f>'2002 Fourth Quarter'!C48</f>
        <v>15.903307888040713</v>
      </c>
      <c r="J16" s="180">
        <f>B16+D16+F16+H16</f>
        <v>12</v>
      </c>
      <c r="K16" s="181">
        <f>J16*200000/$J$15</f>
        <v>10.547707280027566</v>
      </c>
    </row>
    <row r="17" spans="1:11" ht="12.75">
      <c r="A17" s="171" t="s">
        <v>122</v>
      </c>
      <c r="B17" s="177">
        <f>'2002 First Quarter'!B48</f>
        <v>0.5</v>
      </c>
      <c r="C17" s="178">
        <f>'2002 First Quarter'!C48</f>
        <v>1.4073723794726296</v>
      </c>
      <c r="D17" s="177">
        <f>'2002 Second Quarter'!B48</f>
        <v>0</v>
      </c>
      <c r="E17" s="178">
        <f>'2002 Second Quarter'!C48</f>
        <v>0</v>
      </c>
      <c r="F17" s="177">
        <f>'2002 Third Quarter'!B49</f>
        <v>3</v>
      </c>
      <c r="G17" s="178">
        <f>'2002 Third Quarter'!C49</f>
        <v>12.963667162166834</v>
      </c>
      <c r="H17" s="179">
        <f>'2002 Fourth Quarter'!B49</f>
        <v>2</v>
      </c>
      <c r="I17" s="178">
        <f>'2002 Fourth Quarter'!C49</f>
        <v>6.361323155216285</v>
      </c>
      <c r="J17" s="180">
        <f>B17+D17+F17+H17</f>
        <v>5.5</v>
      </c>
      <c r="K17" s="181">
        <f>J17*200000/$J$15</f>
        <v>4.834365836679301</v>
      </c>
    </row>
    <row r="18" spans="1:11" ht="12.75">
      <c r="A18" s="182" t="s">
        <v>177</v>
      </c>
      <c r="B18" s="183">
        <f>'2002 First Quarter'!B49</f>
        <v>0.5</v>
      </c>
      <c r="C18" s="184">
        <f>'2002 First Quarter'!C49</f>
        <v>1.4073723794726296</v>
      </c>
      <c r="D18" s="183">
        <f>'2002 Second Quarter'!B49</f>
        <v>0</v>
      </c>
      <c r="E18" s="184">
        <f>'2002 Second Quarter'!C49</f>
        <v>0</v>
      </c>
      <c r="F18" s="183">
        <f>'2002 Third Quarter'!B50</f>
        <v>3</v>
      </c>
      <c r="G18" s="184">
        <f>'2002 Third Quarter'!C50</f>
        <v>12.963667162166834</v>
      </c>
      <c r="H18" s="185">
        <f>'2002 Fourth Quarter'!B50</f>
        <v>92</v>
      </c>
      <c r="I18" s="184">
        <f>'2002 Fourth Quarter'!C50</f>
        <v>292.6208651399491</v>
      </c>
      <c r="J18" s="186">
        <f>B18+D18+F18+H18</f>
        <v>95.5</v>
      </c>
      <c r="K18" s="187">
        <f>J18*200000/$J$15</f>
        <v>83.94217043688604</v>
      </c>
    </row>
    <row r="19" spans="1:11" ht="12.75">
      <c r="A19" s="161"/>
      <c r="B19" s="188"/>
      <c r="C19" s="189"/>
      <c r="D19" s="188"/>
      <c r="E19" s="189"/>
      <c r="F19" s="188"/>
      <c r="G19" s="189"/>
      <c r="H19" s="188"/>
      <c r="I19" s="189"/>
      <c r="J19" s="163"/>
      <c r="K19" s="190"/>
    </row>
    <row r="20" spans="1:11" ht="12.75">
      <c r="A20" s="160" t="s">
        <v>156</v>
      </c>
      <c r="B20" s="191"/>
      <c r="C20" s="192"/>
      <c r="D20" s="191"/>
      <c r="E20" s="192"/>
      <c r="F20" s="191"/>
      <c r="G20" s="192"/>
      <c r="H20" s="191"/>
      <c r="I20" s="192"/>
      <c r="J20" s="193"/>
      <c r="K20" s="194"/>
    </row>
    <row r="21" spans="1:11" ht="12.75">
      <c r="A21" s="165" t="s">
        <v>175</v>
      </c>
      <c r="B21" s="166">
        <f>'2002 First Quarter'!B52</f>
        <v>17112</v>
      </c>
      <c r="C21" s="167"/>
      <c r="D21" s="166">
        <f>'2002 Second Quarter'!B52</f>
        <v>18162</v>
      </c>
      <c r="E21" s="167"/>
      <c r="F21" s="166">
        <f>'2002 Third Quarter'!B53</f>
        <v>22113</v>
      </c>
      <c r="G21" s="167"/>
      <c r="H21" s="168">
        <f>'2002 Fourth Quarter'!B53</f>
        <v>20182</v>
      </c>
      <c r="I21" s="167"/>
      <c r="J21" s="169">
        <f>B21+D21+F21+H21</f>
        <v>77569</v>
      </c>
      <c r="K21" s="170"/>
    </row>
    <row r="22" spans="1:11" ht="12.75">
      <c r="A22" s="171" t="s">
        <v>176</v>
      </c>
      <c r="B22" s="172">
        <f>'2002 First Quarter'!B53</f>
        <v>169816.8</v>
      </c>
      <c r="C22" s="173"/>
      <c r="D22" s="172">
        <f>'2002 Second Quarter'!B53</f>
        <v>194284</v>
      </c>
      <c r="E22" s="173"/>
      <c r="F22" s="172">
        <f>'2002 Third Quarter'!B54</f>
        <v>242214.40000000002</v>
      </c>
      <c r="G22" s="173"/>
      <c r="H22" s="174">
        <f>'2002 Fourth Quarter'!B54</f>
        <v>210744</v>
      </c>
      <c r="I22" s="173"/>
      <c r="J22" s="175">
        <f>B22+D22+F22+H22</f>
        <v>817059.2</v>
      </c>
      <c r="K22" s="176"/>
    </row>
    <row r="23" spans="1:11" ht="12.75">
      <c r="A23" s="171" t="s">
        <v>121</v>
      </c>
      <c r="B23" s="177">
        <f>'2002 First Quarter'!B54</f>
        <v>10</v>
      </c>
      <c r="C23" s="178">
        <f>'2002 First Quarter'!C54</f>
        <v>11.777397760410043</v>
      </c>
      <c r="D23" s="177">
        <f>'2002 Second Quarter'!B54</f>
        <v>21</v>
      </c>
      <c r="E23" s="178">
        <f>'2002 Second Quarter'!C54</f>
        <v>21.617837804451216</v>
      </c>
      <c r="F23" s="177">
        <f>'2002 Third Quarter'!B55</f>
        <v>7</v>
      </c>
      <c r="G23" s="178">
        <f>'2002 Third Quarter'!C55</f>
        <v>5.780003170744596</v>
      </c>
      <c r="H23" s="179">
        <f>'2002 Fourth Quarter'!B55</f>
        <v>13</v>
      </c>
      <c r="I23" s="178">
        <f>'2002 Fourth Quarter'!C55</f>
        <v>12.337243290437687</v>
      </c>
      <c r="J23" s="180">
        <f>B23+D23+F23+H23</f>
        <v>51</v>
      </c>
      <c r="K23" s="181">
        <f>J23*200000/$J$22</f>
        <v>12.483795543823508</v>
      </c>
    </row>
    <row r="24" spans="1:11" ht="12.75">
      <c r="A24" s="171" t="s">
        <v>122</v>
      </c>
      <c r="B24" s="177">
        <f>'2002 First Quarter'!B55</f>
        <v>1</v>
      </c>
      <c r="C24" s="178">
        <f>'2002 First Quarter'!C55</f>
        <v>1.1777397760410042</v>
      </c>
      <c r="D24" s="177">
        <f>'2002 Second Quarter'!B55</f>
        <v>2</v>
      </c>
      <c r="E24" s="178">
        <f>'2002 Second Quarter'!C55</f>
        <v>2.0588416956620206</v>
      </c>
      <c r="F24" s="177">
        <f>'2002 Third Quarter'!B56</f>
        <v>6</v>
      </c>
      <c r="G24" s="178">
        <f>'2002 Third Quarter'!C56</f>
        <v>4.954288432066797</v>
      </c>
      <c r="H24" s="179">
        <f>'2002 Fourth Quarter'!B56</f>
        <v>3</v>
      </c>
      <c r="I24" s="178">
        <f>'2002 Fourth Quarter'!C56</f>
        <v>2.8470561439471584</v>
      </c>
      <c r="J24" s="180">
        <f>B24+D24+F24+H24</f>
        <v>12</v>
      </c>
      <c r="K24" s="181">
        <f>J24*200000/$J$22</f>
        <v>2.9373636573702373</v>
      </c>
    </row>
    <row r="25" spans="1:11" ht="13.5" thickBot="1">
      <c r="A25" s="195" t="s">
        <v>177</v>
      </c>
      <c r="B25" s="196">
        <f>'2002 First Quarter'!B56</f>
        <v>1</v>
      </c>
      <c r="C25" s="197">
        <f>'2002 First Quarter'!C56</f>
        <v>1.1777397760410042</v>
      </c>
      <c r="D25" s="196">
        <f>'2002 Second Quarter'!B56</f>
        <v>71</v>
      </c>
      <c r="E25" s="197">
        <f>'2002 Second Quarter'!C56</f>
        <v>73.08888019600172</v>
      </c>
      <c r="F25" s="196">
        <f>'2002 Third Quarter'!B57</f>
        <v>7</v>
      </c>
      <c r="G25" s="197">
        <f>'2002 Third Quarter'!C57</f>
        <v>5.780003170744596</v>
      </c>
      <c r="H25" s="198">
        <f>'2002 Fourth Quarter'!B57</f>
        <v>101</v>
      </c>
      <c r="I25" s="197">
        <f>'2002 Fourth Quarter'!C57</f>
        <v>95.85089017955434</v>
      </c>
      <c r="J25" s="199">
        <f>B25+D25+F25+H25</f>
        <v>180</v>
      </c>
      <c r="K25" s="200">
        <f>J25*200000/$J$22</f>
        <v>44.060454860553556</v>
      </c>
    </row>
    <row r="26" spans="1:11" ht="7.5" customHeight="1" thickBot="1">
      <c r="A26" s="201"/>
      <c r="B26" s="201"/>
      <c r="C26" s="202"/>
      <c r="D26" s="201"/>
      <c r="E26" s="201"/>
      <c r="F26" s="201"/>
      <c r="G26" s="201"/>
      <c r="H26" s="201"/>
      <c r="I26" s="201"/>
      <c r="J26" s="201"/>
      <c r="K26" s="201"/>
    </row>
    <row r="27" spans="1:11" ht="12.75">
      <c r="A27" s="297" t="s">
        <v>68</v>
      </c>
      <c r="B27" s="298"/>
      <c r="C27" s="298"/>
      <c r="D27" s="298"/>
      <c r="E27" s="298"/>
      <c r="F27" s="298"/>
      <c r="G27" s="298"/>
      <c r="H27" s="298"/>
      <c r="I27" s="298"/>
      <c r="J27" s="298"/>
      <c r="K27" s="299"/>
    </row>
    <row r="28" spans="1:11" ht="12.75">
      <c r="A28" s="300" t="s">
        <v>69</v>
      </c>
      <c r="B28" s="301"/>
      <c r="C28" s="301"/>
      <c r="D28" s="301"/>
      <c r="E28" s="301"/>
      <c r="F28" s="301"/>
      <c r="G28" s="301"/>
      <c r="H28" s="301"/>
      <c r="I28" s="301"/>
      <c r="J28" s="301"/>
      <c r="K28" s="302"/>
    </row>
    <row r="29" spans="1:11" ht="12.75">
      <c r="A29" s="300"/>
      <c r="B29" s="301"/>
      <c r="C29" s="301"/>
      <c r="D29" s="301"/>
      <c r="E29" s="301"/>
      <c r="F29" s="301"/>
      <c r="G29" s="301"/>
      <c r="H29" s="301"/>
      <c r="I29" s="301"/>
      <c r="J29" s="301"/>
      <c r="K29" s="302"/>
    </row>
    <row r="30" spans="1:11" ht="13.5" thickBot="1">
      <c r="A30" s="303"/>
      <c r="B30" s="304"/>
      <c r="C30" s="304"/>
      <c r="D30" s="304"/>
      <c r="E30" s="304"/>
      <c r="F30" s="304"/>
      <c r="G30" s="304"/>
      <c r="H30" s="304"/>
      <c r="I30" s="304"/>
      <c r="J30" s="304"/>
      <c r="K30" s="305"/>
    </row>
  </sheetData>
  <mergeCells count="7">
    <mergeCell ref="A27:K27"/>
    <mergeCell ref="A28:K30"/>
    <mergeCell ref="B1:C1"/>
    <mergeCell ref="D1:E1"/>
    <mergeCell ref="F1:G1"/>
    <mergeCell ref="H1:I1"/>
    <mergeCell ref="J1:K1"/>
  </mergeCells>
  <printOptions/>
  <pageMargins left="0.75" right="0.75" top="1" bottom="1" header="0.5" footer="0.5"/>
  <pageSetup orientation="landscape"/>
  <headerFooter alignWithMargins="0">
    <oddFooter>&amp;L&amp;C&amp;R&amp;D</oddFooter>
  </headerFooter>
</worksheet>
</file>

<file path=xl/worksheets/sheet16.xml><?xml version="1.0" encoding="utf-8"?>
<worksheet xmlns="http://schemas.openxmlformats.org/spreadsheetml/2006/main" xmlns:r="http://schemas.openxmlformats.org/officeDocument/2006/relationships">
  <dimension ref="A1:E36"/>
  <sheetViews>
    <sheetView workbookViewId="0" topLeftCell="A1">
      <selection activeCell="A1" sqref="A1:E1"/>
    </sheetView>
  </sheetViews>
  <sheetFormatPr defaultColWidth="9.140625" defaultRowHeight="12.75"/>
  <cols>
    <col min="1" max="1" width="22.28125" style="0" customWidth="1"/>
    <col min="2" max="5" width="11.7109375" style="0" customWidth="1"/>
    <col min="6" max="16384" width="11.421875" style="0" customWidth="1"/>
  </cols>
  <sheetData>
    <row r="1" spans="1:5" ht="15.75">
      <c r="A1" s="279" t="s">
        <v>67</v>
      </c>
      <c r="B1" s="280"/>
      <c r="C1" s="280"/>
      <c r="D1" s="280"/>
      <c r="E1" s="280"/>
    </row>
    <row r="2" spans="1:5" ht="15.75">
      <c r="A2" s="283" t="s">
        <v>173</v>
      </c>
      <c r="B2" s="284"/>
      <c r="C2" s="284"/>
      <c r="D2" s="284"/>
      <c r="E2" s="284"/>
    </row>
    <row r="3" spans="1:5" ht="12.75">
      <c r="A3" s="281" t="s">
        <v>172</v>
      </c>
      <c r="B3" s="282"/>
      <c r="C3" s="282"/>
      <c r="D3" s="282"/>
      <c r="E3" s="282"/>
    </row>
    <row r="4" spans="1:5" ht="15" customHeight="1">
      <c r="A4" s="102" t="s">
        <v>202</v>
      </c>
      <c r="B4" s="26" t="s">
        <v>113</v>
      </c>
      <c r="C4" s="26" t="s">
        <v>114</v>
      </c>
      <c r="D4" s="26" t="s">
        <v>111</v>
      </c>
      <c r="E4" s="103" t="s">
        <v>112</v>
      </c>
    </row>
    <row r="5" spans="1:5" ht="15.75">
      <c r="A5" s="27" t="s">
        <v>148</v>
      </c>
      <c r="B5" s="26">
        <f>IF(ISNUMBER('2002 First Quarter'!D3),"X","")</f>
      </c>
      <c r="C5" s="26" t="str">
        <f>IF(ISNUMBER('2002 Second Quarter'!D3),"X","")</f>
        <v>X</v>
      </c>
      <c r="D5" s="26" t="str">
        <f>IF(ISNUMBER('2002 Third Quarter'!D3),"X","")</f>
        <v>X</v>
      </c>
      <c r="E5" s="103" t="str">
        <f>IF(ISNUMBER('2002 Fourth Quarter'!D3),"X","")</f>
        <v>X</v>
      </c>
    </row>
    <row r="6" spans="1:5" ht="15.75">
      <c r="A6" s="27" t="s">
        <v>128</v>
      </c>
      <c r="B6" s="26" t="str">
        <f>IF(ISNUMBER('2002 First Quarter'!D4),"X","")</f>
        <v>X</v>
      </c>
      <c r="C6" s="26" t="str">
        <f>IF(ISNUMBER('2002 Second Quarter'!D4),"X","")</f>
        <v>X</v>
      </c>
      <c r="D6" s="26" t="str">
        <f>IF(ISNUMBER('2002 Third Quarter'!D4),"X","")</f>
        <v>X</v>
      </c>
      <c r="E6" s="103" t="str">
        <f>IF(ISNUMBER('2002 Fourth Quarter'!D4),"X","")</f>
        <v>X</v>
      </c>
    </row>
    <row r="7" spans="1:5" ht="15.75">
      <c r="A7" s="27" t="s">
        <v>132</v>
      </c>
      <c r="B7" s="26" t="str">
        <f>IF(ISNUMBER('2002 First Quarter'!D5),"X","")</f>
        <v>X</v>
      </c>
      <c r="C7" s="26" t="str">
        <f>IF(ISNUMBER('2002 Second Quarter'!D5),"X","")</f>
        <v>X</v>
      </c>
      <c r="D7" s="26" t="str">
        <f>IF(ISNUMBER('2002 Third Quarter'!D5),"X","")</f>
        <v>X</v>
      </c>
      <c r="E7" s="103" t="str">
        <f>IF(ISNUMBER('2002 Fourth Quarter'!D5),"X","")</f>
        <v>X</v>
      </c>
    </row>
    <row r="8" spans="1:5" ht="15.75">
      <c r="A8" s="27" t="s">
        <v>186</v>
      </c>
      <c r="B8" s="26" t="str">
        <f>IF(ISNUMBER('2002 First Quarter'!D6),"X","")</f>
        <v>X</v>
      </c>
      <c r="C8" s="26" t="str">
        <f>IF(ISNUMBER('2002 Second Quarter'!D6),"X","")</f>
        <v>X</v>
      </c>
      <c r="D8" s="26" t="str">
        <f>IF(ISNUMBER('2002 Third Quarter'!D6),"X","")</f>
        <v>X</v>
      </c>
      <c r="E8" s="103" t="str">
        <f>IF(ISNUMBER('2002 Fourth Quarter'!D6),"X","")</f>
        <v>X</v>
      </c>
    </row>
    <row r="9" spans="1:5" ht="15.75">
      <c r="A9" s="27" t="s">
        <v>184</v>
      </c>
      <c r="B9" s="26" t="str">
        <f>IF(ISNUMBER('2002 First Quarter'!D7),"X","")</f>
        <v>X</v>
      </c>
      <c r="C9" s="26" t="str">
        <f>IF(ISNUMBER('2002 Second Quarter'!D7),"X","")</f>
        <v>X</v>
      </c>
      <c r="D9" s="26" t="str">
        <f>IF(ISNUMBER('2002 Third Quarter'!D7),"X","")</f>
        <v>X</v>
      </c>
      <c r="E9" s="103" t="str">
        <f>IF(ISNUMBER('2002 Fourth Quarter'!D7),"X","")</f>
        <v>X</v>
      </c>
    </row>
    <row r="10" spans="1:5" ht="15.75">
      <c r="A10" s="27" t="s">
        <v>187</v>
      </c>
      <c r="B10" s="26">
        <f>IF(ISNUMBER('2002 First Quarter'!D8),"X","")</f>
      </c>
      <c r="C10" s="26">
        <f>IF(ISNUMBER('2002 Second Quarter'!D8),"X","")</f>
      </c>
      <c r="D10" s="26" t="str">
        <f>IF(ISNUMBER('2002 Third Quarter'!D8),"X","")</f>
        <v>X</v>
      </c>
      <c r="E10" s="103" t="str">
        <f>IF(ISNUMBER('2002 Fourth Quarter'!D8),"X","")</f>
        <v>X</v>
      </c>
    </row>
    <row r="11" spans="1:5" ht="15.75">
      <c r="A11" s="27" t="s">
        <v>150</v>
      </c>
      <c r="B11" s="26">
        <f>IF(ISNUMBER('2002 First Quarter'!D9),"X","")</f>
      </c>
      <c r="C11" s="26">
        <f>IF(ISNUMBER('2002 Second Quarter'!D9),"X","")</f>
      </c>
      <c r="D11" s="26">
        <f>IF(ISNUMBER('2002 Third Quarter'!D9),"X","")</f>
      </c>
      <c r="E11" s="103">
        <f>IF(ISNUMBER('2002 Fourth Quarter'!D9),"X","")</f>
      </c>
    </row>
    <row r="12" spans="1:5" ht="15.75">
      <c r="A12" s="27" t="s">
        <v>151</v>
      </c>
      <c r="B12" s="26" t="str">
        <f>IF(ISNUMBER('2002 First Quarter'!D10),"X","")</f>
        <v>X</v>
      </c>
      <c r="C12" s="26" t="str">
        <f>IF(ISNUMBER('2002 Second Quarter'!D10),"X","")</f>
        <v>X</v>
      </c>
      <c r="D12" s="26" t="str">
        <f>IF(ISNUMBER('2002 Third Quarter'!D10),"X","")</f>
        <v>X</v>
      </c>
      <c r="E12" s="103" t="str">
        <f>IF(ISNUMBER('2002 Fourth Quarter'!D10),"X","")</f>
        <v>X</v>
      </c>
    </row>
    <row r="13" spans="1:5" ht="15.75">
      <c r="A13" s="27" t="s">
        <v>135</v>
      </c>
      <c r="B13" s="100">
        <f>IF(ISNUMBER('2002 First Quarter'!D11),"X","")</f>
      </c>
      <c r="C13" s="100">
        <f>IF(ISNUMBER('2002 Second Quarter'!D11),"X","")</f>
      </c>
      <c r="D13" s="100">
        <f>IF(ISNUMBER('2002 Third Quarter'!D11),"X","")</f>
      </c>
      <c r="E13" s="104">
        <f>IF(ISNUMBER('2002 Fourth Quarter'!D11),"X","")</f>
      </c>
    </row>
    <row r="14" spans="1:5" ht="15.75">
      <c r="A14" s="27" t="s">
        <v>102</v>
      </c>
      <c r="B14" s="100"/>
      <c r="C14" s="100"/>
      <c r="D14" s="26">
        <f>IF(ISNUMBER('2002 Third Quarter'!D12),"X","")</f>
      </c>
      <c r="E14" s="103" t="str">
        <f>IF(ISNUMBER('2002 Fourth Quarter'!D12),"X","")</f>
        <v>X</v>
      </c>
    </row>
    <row r="15" spans="1:5" ht="15.75">
      <c r="A15" s="27" t="s">
        <v>127</v>
      </c>
      <c r="B15" s="26" t="str">
        <f>IF(ISNUMBER('2002 First Quarter'!D12),"X","")</f>
        <v>X</v>
      </c>
      <c r="C15" s="26" t="str">
        <f>IF(ISNUMBER('2002 Second Quarter'!D12),"X","")</f>
        <v>X</v>
      </c>
      <c r="D15" s="26" t="str">
        <f>IF(ISNUMBER('2002 Third Quarter'!D13),"X","")</f>
        <v>X</v>
      </c>
      <c r="E15" s="103" t="str">
        <f>IF(ISNUMBER('2002 Fourth Quarter'!D13),"X","")</f>
        <v>X</v>
      </c>
    </row>
    <row r="16" spans="1:5" ht="15.75">
      <c r="A16" s="27" t="s">
        <v>185</v>
      </c>
      <c r="B16" s="26">
        <f>IF(ISNUMBER('2002 First Quarter'!D13),"X","")</f>
      </c>
      <c r="C16" s="26" t="str">
        <f>IF(ISNUMBER('2002 Second Quarter'!D13),"X","")</f>
        <v>X</v>
      </c>
      <c r="D16" s="26" t="str">
        <f>IF(ISNUMBER('2002 Third Quarter'!D14),"X","")</f>
        <v>X</v>
      </c>
      <c r="E16" s="103">
        <f>IF(ISNUMBER('2002 Fourth Quarter'!D14),"X","")</f>
      </c>
    </row>
    <row r="17" spans="1:5" ht="15.75">
      <c r="A17" s="27" t="s">
        <v>162</v>
      </c>
      <c r="B17" s="26" t="str">
        <f>IF(ISNUMBER('2002 First Quarter'!D14),"X","")</f>
        <v>X</v>
      </c>
      <c r="C17" s="26">
        <f>IF(ISNUMBER('2002 Second Quarter'!D14),"X","")</f>
      </c>
      <c r="D17" s="26" t="str">
        <f>IF(ISNUMBER('2002 Third Quarter'!D15),"X","")</f>
        <v>X</v>
      </c>
      <c r="E17" s="103">
        <f>IF(ISNUMBER('2002 Fourth Quarter'!D15),"X","")</f>
      </c>
    </row>
    <row r="18" spans="1:5" ht="15.75">
      <c r="A18" s="27" t="s">
        <v>141</v>
      </c>
      <c r="B18" s="26" t="str">
        <f>IF(ISNUMBER('2002 First Quarter'!D15),"X","")</f>
        <v>X</v>
      </c>
      <c r="C18" s="26" t="str">
        <f>IF(ISNUMBER('2002 Second Quarter'!D15),"X","")</f>
        <v>X</v>
      </c>
      <c r="D18" s="26" t="str">
        <f>IF(ISNUMBER('2002 Third Quarter'!D16),"X","")</f>
        <v>X</v>
      </c>
      <c r="E18" s="103" t="str">
        <f>IF(ISNUMBER('2002 Fourth Quarter'!D16),"X","")</f>
        <v>X</v>
      </c>
    </row>
    <row r="19" spans="1:5" ht="15.75">
      <c r="A19" s="27" t="s">
        <v>142</v>
      </c>
      <c r="B19" s="26" t="str">
        <f>IF(ISNUMBER('2002 First Quarter'!D16),"X","")</f>
        <v>X</v>
      </c>
      <c r="C19" s="26" t="str">
        <f>IF(ISNUMBER('2002 Second Quarter'!D16),"X","")</f>
        <v>X</v>
      </c>
      <c r="D19" s="26" t="str">
        <f>IF(ISNUMBER('2002 Third Quarter'!D17),"X","")</f>
        <v>X</v>
      </c>
      <c r="E19" s="103" t="str">
        <f>IF(ISNUMBER('2002 Fourth Quarter'!D17),"X","")</f>
        <v>X</v>
      </c>
    </row>
    <row r="20" spans="1:5" ht="15.75">
      <c r="A20" s="27" t="s">
        <v>129</v>
      </c>
      <c r="B20" s="26" t="str">
        <f>IF(ISNUMBER('2002 First Quarter'!D17),"X","")</f>
        <v>X</v>
      </c>
      <c r="C20" s="26" t="str">
        <f>IF(ISNUMBER('2002 Second Quarter'!D17),"X","")</f>
        <v>X</v>
      </c>
      <c r="D20" s="26" t="str">
        <f>IF(ISNUMBER('2002 Third Quarter'!D18),"X","")</f>
        <v>X</v>
      </c>
      <c r="E20" s="103" t="str">
        <f>IF(ISNUMBER('2002 Fourth Quarter'!D18),"X","")</f>
        <v>X</v>
      </c>
    </row>
    <row r="21" spans="1:5" ht="15.75">
      <c r="A21" s="27" t="s">
        <v>149</v>
      </c>
      <c r="B21" s="26" t="str">
        <f>IF(ISNUMBER('2002 First Quarter'!D18),"X","")</f>
        <v>X</v>
      </c>
      <c r="C21" s="26" t="str">
        <f>IF(ISNUMBER('2002 Second Quarter'!D18),"X","")</f>
        <v>X</v>
      </c>
      <c r="D21" s="26" t="str">
        <f>IF(ISNUMBER('2002 Third Quarter'!D19),"X","")</f>
        <v>X</v>
      </c>
      <c r="E21" s="103" t="str">
        <f>IF(ISNUMBER('2002 Fourth Quarter'!D19),"X","")</f>
        <v>X</v>
      </c>
    </row>
    <row r="22" spans="1:5" ht="15.75">
      <c r="A22" s="27" t="s">
        <v>130</v>
      </c>
      <c r="B22" s="26">
        <f>IF(ISNUMBER('2002 First Quarter'!D19),"X","")</f>
      </c>
      <c r="C22" s="26" t="str">
        <f>IF(ISNUMBER('2002 Second Quarter'!D19),"X","")</f>
        <v>X</v>
      </c>
      <c r="D22" s="26" t="str">
        <f>IF(ISNUMBER('2002 Third Quarter'!D20),"X","")</f>
        <v>X</v>
      </c>
      <c r="E22" s="103" t="str">
        <f>IF(ISNUMBER('2002 Fourth Quarter'!D20),"X","")</f>
        <v>X</v>
      </c>
    </row>
    <row r="23" spans="1:5" ht="15.75">
      <c r="A23" s="27" t="s">
        <v>147</v>
      </c>
      <c r="B23" s="26" t="str">
        <f>IF(ISNUMBER('2002 First Quarter'!D20),"X","")</f>
        <v>X</v>
      </c>
      <c r="C23" s="26" t="str">
        <f>IF(ISNUMBER('2002 Second Quarter'!D20),"X","")</f>
        <v>X</v>
      </c>
      <c r="D23" s="26" t="str">
        <f>IF(ISNUMBER('2002 Third Quarter'!D21),"X","")</f>
        <v>X</v>
      </c>
      <c r="E23" s="103" t="str">
        <f>IF(ISNUMBER('2002 Fourth Quarter'!D21),"X","")</f>
        <v>X</v>
      </c>
    </row>
    <row r="24" spans="1:5" ht="15.75">
      <c r="A24" s="27" t="s">
        <v>140</v>
      </c>
      <c r="B24" s="26" t="str">
        <f>IF(ISNUMBER('2002 First Quarter'!D21),"X","")</f>
        <v>X</v>
      </c>
      <c r="C24" s="26" t="str">
        <f>IF(ISNUMBER('2002 Second Quarter'!D21),"X","")</f>
        <v>X</v>
      </c>
      <c r="D24" s="26" t="str">
        <f>IF(ISNUMBER('2002 Third Quarter'!D22),"X","")</f>
        <v>X</v>
      </c>
      <c r="E24" s="103" t="str">
        <f>IF(ISNUMBER('2002 Fourth Quarter'!D22),"X","")</f>
        <v>X</v>
      </c>
    </row>
    <row r="25" spans="1:5" ht="15.75">
      <c r="A25" s="27" t="s">
        <v>164</v>
      </c>
      <c r="B25" s="26">
        <f>IF(ISNUMBER('2002 First Quarter'!D22),"X","")</f>
      </c>
      <c r="C25" s="26">
        <f>IF(ISNUMBER('2002 Second Quarter'!D22),"X","")</f>
      </c>
      <c r="D25" s="26">
        <f>IF(ISNUMBER('2002 Third Quarter'!D23),"X","")</f>
      </c>
      <c r="E25" s="103">
        <f>IF(ISNUMBER('2002 Fourth Quarter'!D23),"X","")</f>
      </c>
    </row>
    <row r="26" spans="1:5" ht="15.75">
      <c r="A26" s="27" t="s">
        <v>134</v>
      </c>
      <c r="B26" s="26" t="str">
        <f>IF(ISNUMBER('2002 First Quarter'!D23),"X","")</f>
        <v>X</v>
      </c>
      <c r="C26" s="26" t="str">
        <f>IF(ISNUMBER('2002 Second Quarter'!D23),"X","")</f>
        <v>X</v>
      </c>
      <c r="D26" s="26" t="str">
        <f>IF(ISNUMBER('2002 Third Quarter'!D24),"X","")</f>
        <v>X</v>
      </c>
      <c r="E26" s="103" t="str">
        <f>IF(ISNUMBER('2002 Fourth Quarter'!D24),"X","")</f>
        <v>X</v>
      </c>
    </row>
    <row r="27" spans="1:5" ht="15.75">
      <c r="A27" s="27" t="s">
        <v>192</v>
      </c>
      <c r="B27" s="26" t="str">
        <f>IF(ISNUMBER('2002 First Quarter'!D24),"X","")</f>
        <v>X</v>
      </c>
      <c r="C27" s="26" t="str">
        <f>IF(ISNUMBER('2002 Second Quarter'!D24),"X","")</f>
        <v>X</v>
      </c>
      <c r="D27" s="26" t="str">
        <f>IF(ISNUMBER('2002 Third Quarter'!D25),"X","")</f>
        <v>X</v>
      </c>
      <c r="E27" s="103" t="str">
        <f>IF(ISNUMBER('2002 Fourth Quarter'!D25),"X","")</f>
        <v>X</v>
      </c>
    </row>
    <row r="28" spans="1:5" ht="15.75">
      <c r="A28" s="27" t="s">
        <v>189</v>
      </c>
      <c r="B28" s="26">
        <f>IF(ISNUMBER('2002 First Quarter'!D25),"X","")</f>
      </c>
      <c r="C28" s="26">
        <f>IF(ISNUMBER('2002 Second Quarter'!D25),"X","")</f>
      </c>
      <c r="D28" s="26" t="str">
        <f>IF(ISNUMBER('2002 Third Quarter'!D26),"X","")</f>
        <v>X</v>
      </c>
      <c r="E28" s="103" t="str">
        <f>IF(ISNUMBER('2002 Fourth Quarter'!D26),"X","")</f>
        <v>X</v>
      </c>
    </row>
    <row r="29" spans="1:5" ht="15.75">
      <c r="A29" s="27" t="s">
        <v>190</v>
      </c>
      <c r="B29" s="26" t="str">
        <f>IF(ISNUMBER('2002 First Quarter'!D26),"X","")</f>
        <v>X</v>
      </c>
      <c r="C29" s="26" t="str">
        <f>IF(ISNUMBER('2002 Second Quarter'!D26),"X","")</f>
        <v>X</v>
      </c>
      <c r="D29" s="26" t="str">
        <f>IF(ISNUMBER('2002 Third Quarter'!D27),"X","")</f>
        <v>X</v>
      </c>
      <c r="E29" s="103" t="str">
        <f>IF(ISNUMBER('2002 Fourth Quarter'!D27),"X","")</f>
        <v>X</v>
      </c>
    </row>
    <row r="30" spans="1:5" ht="15.75">
      <c r="A30" s="27" t="s">
        <v>197</v>
      </c>
      <c r="B30" s="26" t="str">
        <f>IF(ISNUMBER('2002 First Quarter'!D27),"X","")</f>
        <v>X</v>
      </c>
      <c r="C30" s="26" t="str">
        <f>IF(ISNUMBER('2002 Second Quarter'!D27),"X","")</f>
        <v>X</v>
      </c>
      <c r="D30" s="26" t="str">
        <f>IF(ISNUMBER('2002 Third Quarter'!D28),"X","")</f>
        <v>X</v>
      </c>
      <c r="E30" s="103" t="str">
        <f>IF(ISNUMBER('2002 Fourth Quarter'!D28),"X","")</f>
        <v>X</v>
      </c>
    </row>
    <row r="31" spans="1:5" ht="15.75">
      <c r="A31" s="27" t="s">
        <v>161</v>
      </c>
      <c r="B31" s="26">
        <f>IF(ISNUMBER('2002 First Quarter'!D28),"X","")</f>
      </c>
      <c r="C31" s="26">
        <f>IF(ISNUMBER('2002 Second Quarter'!D28),"X","")</f>
      </c>
      <c r="D31" s="26">
        <f>IF(ISNUMBER('2002 Third Quarter'!D29),"X","")</f>
      </c>
      <c r="E31" s="103">
        <f>IF(ISNUMBER('2002 Fourth Quarter'!D29),"X","")</f>
      </c>
    </row>
    <row r="32" spans="1:5" ht="16.5" thickBot="1">
      <c r="A32" s="111" t="s">
        <v>131</v>
      </c>
      <c r="B32" s="26" t="str">
        <f>IF(ISNUMBER('2002 First Quarter'!D29),"X","")</f>
        <v>X</v>
      </c>
      <c r="C32" s="26" t="str">
        <f>IF(ISNUMBER('2002 Second Quarter'!D29),"X","")</f>
        <v>X</v>
      </c>
      <c r="D32" s="26" t="str">
        <f>IF(ISNUMBER('2002 Third Quarter'!D30),"X","")</f>
        <v>X</v>
      </c>
      <c r="E32" s="103" t="str">
        <f>IF(ISNUMBER('2002 Fourth Quarter'!D30),"X","")</f>
        <v>X</v>
      </c>
    </row>
    <row r="33" spans="1:5" ht="16.5" thickBot="1">
      <c r="A33" s="118" t="s">
        <v>169</v>
      </c>
      <c r="B33" s="119">
        <f>COUNTIF(B5:B32,"X")</f>
        <v>18</v>
      </c>
      <c r="C33" s="119">
        <f>COUNTIF(C5:C32,"X")</f>
        <v>20</v>
      </c>
      <c r="D33" s="119">
        <f>COUNTIF(D5:D32,"X")</f>
        <v>23</v>
      </c>
      <c r="E33" s="120">
        <f>COUNTIF(E5:E32,"X")</f>
        <v>22</v>
      </c>
    </row>
    <row r="34" spans="1:5" ht="15.75">
      <c r="A34" s="114" t="s">
        <v>166</v>
      </c>
      <c r="B34" s="127">
        <f>'2002 First Quarter'!B33</f>
        <v>27</v>
      </c>
      <c r="C34" s="115">
        <f>'2001 Second Quarter'!B35</f>
        <v>29</v>
      </c>
      <c r="D34" s="115">
        <f>'2001 Third Quarter'!B35</f>
        <v>28</v>
      </c>
      <c r="E34" s="116">
        <f>'2001 Fourth Quarter'!B35</f>
        <v>28</v>
      </c>
    </row>
    <row r="35" spans="1:5" ht="16.5" thickBot="1">
      <c r="A35" s="28" t="s">
        <v>170</v>
      </c>
      <c r="B35" s="29">
        <f>B33/B34</f>
        <v>0.6666666666666666</v>
      </c>
      <c r="C35" s="29">
        <f>C33/C34</f>
        <v>0.6896551724137931</v>
      </c>
      <c r="D35" s="29">
        <f>D33/D34</f>
        <v>0.8214285714285714</v>
      </c>
      <c r="E35" s="105">
        <f>E33/E34</f>
        <v>0.7857142857142857</v>
      </c>
    </row>
    <row r="36" ht="12.75">
      <c r="A36" s="1"/>
    </row>
  </sheetData>
  <mergeCells count="3">
    <mergeCell ref="A1:E1"/>
    <mergeCell ref="A3:E3"/>
    <mergeCell ref="A2:E2"/>
  </mergeCells>
  <hyperlinks>
    <hyperlink ref="A3:E3" r:id="rId1" display="http://www.unols.org/safetyrept.html"/>
  </hyperlink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O56"/>
  <sheetViews>
    <sheetView workbookViewId="0" topLeftCell="A1">
      <pane xSplit="1" ySplit="2" topLeftCell="B3" activePane="bottomRight" state="frozen"/>
      <selection pane="topLeft" activeCell="A1" sqref="A1"/>
      <selection pane="topRight" activeCell="B1" sqref="B1"/>
      <selection pane="bottomLeft" activeCell="A3" sqref="A3"/>
      <selection pane="bottomRight" activeCell="A2" sqref="A2"/>
    </sheetView>
  </sheetViews>
  <sheetFormatPr defaultColWidth="9.140625" defaultRowHeight="12.75"/>
  <cols>
    <col min="1" max="1" width="23.00390625" style="0" customWidth="1"/>
    <col min="2" max="2" width="11.421875" style="0" customWidth="1"/>
    <col min="3" max="3" width="10.421875" style="0" customWidth="1"/>
    <col min="4" max="4" width="11.421875" style="0" customWidth="1"/>
    <col min="5" max="5" width="11.00390625" style="0" customWidth="1"/>
    <col min="6" max="6" width="10.140625" style="0" customWidth="1"/>
    <col min="7" max="7" width="9.8515625" style="0" customWidth="1"/>
    <col min="8" max="8" width="8.8515625" style="0" customWidth="1"/>
    <col min="9" max="9" width="10.421875" style="0" customWidth="1"/>
    <col min="10" max="10" width="11.8515625" style="0" customWidth="1"/>
    <col min="11" max="11" width="9.8515625" style="0" customWidth="1"/>
    <col min="12" max="12" width="10.421875" style="0" customWidth="1"/>
    <col min="13" max="13" width="8.8515625" style="0" customWidth="1"/>
    <col min="14" max="15" width="27.7109375" style="0" customWidth="1"/>
    <col min="16" max="16384" width="8.8515625" style="0" customWidth="1"/>
  </cols>
  <sheetData>
    <row r="1" spans="1:14" s="1" customFormat="1" ht="25.5" customHeight="1">
      <c r="A1" s="278" t="s">
        <v>66</v>
      </c>
      <c r="B1" s="278"/>
      <c r="C1" s="278"/>
      <c r="D1" s="278"/>
      <c r="E1" s="278"/>
      <c r="F1" s="278"/>
      <c r="G1" s="278"/>
      <c r="H1" s="278"/>
      <c r="I1" s="278"/>
      <c r="J1" s="278"/>
      <c r="K1" s="278"/>
      <c r="L1" s="278"/>
      <c r="M1" s="278"/>
      <c r="N1" s="1" t="s">
        <v>139</v>
      </c>
    </row>
    <row r="2" spans="1:15" s="1" customFormat="1" ht="38.25">
      <c r="A2" s="1" t="s">
        <v>116</v>
      </c>
      <c r="B2" s="2" t="s">
        <v>117</v>
      </c>
      <c r="C2" s="2" t="s">
        <v>118</v>
      </c>
      <c r="D2" s="1" t="s">
        <v>119</v>
      </c>
      <c r="E2" s="1" t="s">
        <v>120</v>
      </c>
      <c r="F2" s="1" t="s">
        <v>121</v>
      </c>
      <c r="G2" s="1" t="s">
        <v>122</v>
      </c>
      <c r="H2" s="1" t="s">
        <v>123</v>
      </c>
      <c r="I2" s="1" t="s">
        <v>124</v>
      </c>
      <c r="J2" s="1" t="s">
        <v>125</v>
      </c>
      <c r="K2" s="1" t="s">
        <v>121</v>
      </c>
      <c r="L2" s="1" t="s">
        <v>122</v>
      </c>
      <c r="M2" s="1" t="s">
        <v>123</v>
      </c>
      <c r="N2" s="1" t="s">
        <v>137</v>
      </c>
      <c r="O2" s="1" t="s">
        <v>138</v>
      </c>
    </row>
    <row r="3" spans="1:13" ht="12.75">
      <c r="A3" s="1" t="s">
        <v>148</v>
      </c>
      <c r="B3" s="18">
        <v>37622</v>
      </c>
      <c r="C3" s="18">
        <v>37711</v>
      </c>
      <c r="D3">
        <v>9</v>
      </c>
      <c r="E3">
        <v>63</v>
      </c>
      <c r="F3">
        <v>0</v>
      </c>
      <c r="G3">
        <v>0</v>
      </c>
      <c r="H3">
        <v>0</v>
      </c>
      <c r="I3">
        <v>54</v>
      </c>
      <c r="J3">
        <v>183</v>
      </c>
      <c r="K3">
        <v>0</v>
      </c>
      <c r="L3">
        <v>0</v>
      </c>
      <c r="M3">
        <v>0</v>
      </c>
    </row>
    <row r="4" spans="1:14" ht="12.75">
      <c r="A4" s="1" t="s">
        <v>128</v>
      </c>
      <c r="B4" s="18">
        <v>37622</v>
      </c>
      <c r="C4" s="18">
        <v>37711</v>
      </c>
      <c r="D4">
        <v>17</v>
      </c>
      <c r="E4">
        <v>374</v>
      </c>
      <c r="F4">
        <v>0</v>
      </c>
      <c r="G4">
        <v>0</v>
      </c>
      <c r="H4">
        <v>0</v>
      </c>
      <c r="I4">
        <v>71</v>
      </c>
      <c r="J4">
        <v>1012</v>
      </c>
      <c r="K4">
        <v>1</v>
      </c>
      <c r="L4">
        <v>1</v>
      </c>
      <c r="M4">
        <v>2</v>
      </c>
      <c r="N4" t="s">
        <v>43</v>
      </c>
    </row>
    <row r="5" spans="1:13" ht="12.75">
      <c r="A5" s="1" t="s">
        <v>132</v>
      </c>
      <c r="B5" s="18">
        <v>37622</v>
      </c>
      <c r="C5" s="18">
        <v>37711</v>
      </c>
      <c r="D5">
        <v>0</v>
      </c>
      <c r="E5">
        <v>0</v>
      </c>
      <c r="F5">
        <v>0</v>
      </c>
      <c r="G5">
        <v>0</v>
      </c>
      <c r="H5">
        <v>0</v>
      </c>
      <c r="I5">
        <v>90</v>
      </c>
      <c r="J5">
        <v>90</v>
      </c>
      <c r="K5">
        <v>0</v>
      </c>
      <c r="L5">
        <v>0</v>
      </c>
      <c r="M5">
        <v>0</v>
      </c>
    </row>
    <row r="6" spans="1:3" ht="12.75">
      <c r="A6" s="1" t="s">
        <v>186</v>
      </c>
      <c r="B6" s="18">
        <v>37622</v>
      </c>
      <c r="C6" s="18">
        <v>37711</v>
      </c>
    </row>
    <row r="7" spans="1:13" ht="12.75">
      <c r="A7" s="1" t="s">
        <v>184</v>
      </c>
      <c r="B7" s="18">
        <v>37622</v>
      </c>
      <c r="C7" s="18">
        <v>37711</v>
      </c>
      <c r="D7">
        <v>24</v>
      </c>
      <c r="E7">
        <v>144</v>
      </c>
      <c r="F7">
        <v>0</v>
      </c>
      <c r="G7">
        <v>0</v>
      </c>
      <c r="H7">
        <v>0</v>
      </c>
      <c r="I7">
        <v>66</v>
      </c>
      <c r="J7">
        <v>396</v>
      </c>
      <c r="K7">
        <v>0</v>
      </c>
      <c r="L7">
        <v>0</v>
      </c>
      <c r="M7">
        <v>0</v>
      </c>
    </row>
    <row r="8" spans="1:3" ht="12.75">
      <c r="A8" s="1" t="s">
        <v>187</v>
      </c>
      <c r="B8" s="18">
        <v>37622</v>
      </c>
      <c r="C8" s="18">
        <v>37711</v>
      </c>
    </row>
    <row r="9" spans="1:13" ht="12.75">
      <c r="A9" s="1" t="s">
        <v>150</v>
      </c>
      <c r="B9" s="18">
        <v>37622</v>
      </c>
      <c r="C9" s="18">
        <v>37711</v>
      </c>
      <c r="D9">
        <v>27</v>
      </c>
      <c r="E9">
        <v>324</v>
      </c>
      <c r="F9">
        <v>2</v>
      </c>
      <c r="G9">
        <v>0</v>
      </c>
      <c r="H9">
        <v>0</v>
      </c>
      <c r="I9">
        <v>65</v>
      </c>
      <c r="J9">
        <v>780</v>
      </c>
      <c r="K9">
        <v>0</v>
      </c>
      <c r="L9">
        <v>0</v>
      </c>
      <c r="M9">
        <v>0</v>
      </c>
    </row>
    <row r="10" spans="1:13" ht="12.75">
      <c r="A10" s="1" t="s">
        <v>151</v>
      </c>
      <c r="B10" s="18">
        <v>37622</v>
      </c>
      <c r="C10" s="18">
        <v>37711</v>
      </c>
      <c r="D10">
        <v>20</v>
      </c>
      <c r="E10">
        <v>169</v>
      </c>
      <c r="F10">
        <v>0</v>
      </c>
      <c r="G10">
        <v>0</v>
      </c>
      <c r="H10">
        <v>0</v>
      </c>
      <c r="I10">
        <v>70</v>
      </c>
      <c r="J10">
        <v>115</v>
      </c>
      <c r="K10">
        <v>0</v>
      </c>
      <c r="L10">
        <v>0</v>
      </c>
      <c r="M10">
        <v>0</v>
      </c>
    </row>
    <row r="11" spans="1:13" ht="12.75">
      <c r="A11" s="1" t="s">
        <v>102</v>
      </c>
      <c r="B11" s="18">
        <v>37622</v>
      </c>
      <c r="C11" s="18">
        <v>37711</v>
      </c>
      <c r="D11">
        <v>14</v>
      </c>
      <c r="E11">
        <v>280</v>
      </c>
      <c r="F11">
        <v>1</v>
      </c>
      <c r="G11">
        <v>1</v>
      </c>
      <c r="H11">
        <v>5</v>
      </c>
      <c r="I11">
        <v>76</v>
      </c>
      <c r="J11">
        <v>1520</v>
      </c>
      <c r="K11">
        <v>0</v>
      </c>
      <c r="L11">
        <v>0</v>
      </c>
      <c r="M11">
        <v>0</v>
      </c>
    </row>
    <row r="12" spans="1:13" ht="12.75">
      <c r="A12" s="1" t="s">
        <v>127</v>
      </c>
      <c r="B12" s="18">
        <v>37622</v>
      </c>
      <c r="C12" s="18">
        <v>37711</v>
      </c>
      <c r="D12">
        <v>66</v>
      </c>
      <c r="E12">
        <v>1452</v>
      </c>
      <c r="F12">
        <v>0</v>
      </c>
      <c r="G12">
        <v>0</v>
      </c>
      <c r="H12">
        <v>0</v>
      </c>
      <c r="I12">
        <v>24</v>
      </c>
      <c r="J12">
        <v>396</v>
      </c>
      <c r="K12">
        <v>0</v>
      </c>
      <c r="L12">
        <v>0</v>
      </c>
      <c r="M12">
        <v>0</v>
      </c>
    </row>
    <row r="13" spans="1:3" ht="12.75">
      <c r="A13" s="1" t="s">
        <v>185</v>
      </c>
      <c r="B13" s="18">
        <v>37622</v>
      </c>
      <c r="C13" s="18">
        <v>37711</v>
      </c>
    </row>
    <row r="14" spans="1:3" ht="12.75">
      <c r="A14" s="1" t="s">
        <v>162</v>
      </c>
      <c r="B14" s="18">
        <v>37622</v>
      </c>
      <c r="C14" s="18">
        <v>37711</v>
      </c>
    </row>
    <row r="15" spans="1:13" ht="12.75">
      <c r="A15" s="1" t="s">
        <v>141</v>
      </c>
      <c r="B15" s="18">
        <v>37622</v>
      </c>
      <c r="C15" s="18">
        <v>37711</v>
      </c>
      <c r="D15">
        <v>90</v>
      </c>
      <c r="E15">
        <v>1890</v>
      </c>
      <c r="F15">
        <v>1</v>
      </c>
      <c r="G15">
        <v>1</v>
      </c>
      <c r="H15">
        <v>77</v>
      </c>
      <c r="I15">
        <v>0</v>
      </c>
      <c r="J15">
        <v>0</v>
      </c>
      <c r="K15">
        <v>0</v>
      </c>
      <c r="L15">
        <v>0</v>
      </c>
      <c r="M15">
        <v>0</v>
      </c>
    </row>
    <row r="16" spans="1:13" ht="12.75">
      <c r="A16" s="1" t="s">
        <v>142</v>
      </c>
      <c r="B16" s="18">
        <v>37622</v>
      </c>
      <c r="C16" s="18">
        <v>37711</v>
      </c>
      <c r="D16">
        <v>64</v>
      </c>
      <c r="E16">
        <v>768</v>
      </c>
      <c r="F16">
        <v>0</v>
      </c>
      <c r="G16">
        <v>0</v>
      </c>
      <c r="H16">
        <v>0</v>
      </c>
      <c r="I16">
        <v>26</v>
      </c>
      <c r="J16">
        <v>312</v>
      </c>
      <c r="K16">
        <v>0</v>
      </c>
      <c r="L16">
        <v>0</v>
      </c>
      <c r="M16">
        <v>0</v>
      </c>
    </row>
    <row r="17" spans="1:15" s="16" customFormat="1" ht="12.75">
      <c r="A17" s="16" t="s">
        <v>129</v>
      </c>
      <c r="B17" s="128">
        <v>37622</v>
      </c>
      <c r="C17" s="128">
        <v>37711</v>
      </c>
      <c r="D17" s="16">
        <v>53</v>
      </c>
      <c r="E17" s="16">
        <v>636</v>
      </c>
      <c r="F17" s="16">
        <v>2</v>
      </c>
      <c r="G17" s="16">
        <v>1</v>
      </c>
      <c r="H17" s="16">
        <v>2</v>
      </c>
      <c r="I17" s="16">
        <v>37</v>
      </c>
      <c r="J17" s="16">
        <v>444</v>
      </c>
      <c r="K17" s="16">
        <v>0</v>
      </c>
      <c r="L17" s="16">
        <v>0</v>
      </c>
      <c r="M17" s="16">
        <v>0</v>
      </c>
      <c r="N17" s="16" t="s">
        <v>41</v>
      </c>
      <c r="O17" s="16" t="s">
        <v>42</v>
      </c>
    </row>
    <row r="18" spans="1:13" ht="12.75">
      <c r="A18" s="1" t="s">
        <v>149</v>
      </c>
      <c r="B18" s="18">
        <v>37622</v>
      </c>
      <c r="C18" s="18">
        <v>37711</v>
      </c>
      <c r="D18" s="16">
        <v>0</v>
      </c>
      <c r="E18" s="16">
        <v>0</v>
      </c>
      <c r="F18" s="16">
        <v>0</v>
      </c>
      <c r="G18" s="16">
        <v>0</v>
      </c>
      <c r="H18" s="16">
        <v>0</v>
      </c>
      <c r="I18" s="16">
        <v>90</v>
      </c>
      <c r="J18" s="16">
        <v>330</v>
      </c>
      <c r="K18" s="16">
        <v>0</v>
      </c>
      <c r="L18" s="16">
        <v>0</v>
      </c>
      <c r="M18" s="16">
        <v>0</v>
      </c>
    </row>
    <row r="19" spans="1:13" ht="12.75">
      <c r="A19" s="1" t="s">
        <v>130</v>
      </c>
      <c r="B19" s="18">
        <v>37622</v>
      </c>
      <c r="C19" s="18">
        <v>37711</v>
      </c>
      <c r="D19">
        <v>52</v>
      </c>
      <c r="E19">
        <v>416</v>
      </c>
      <c r="F19">
        <v>0</v>
      </c>
      <c r="G19">
        <v>0</v>
      </c>
      <c r="H19">
        <v>0</v>
      </c>
      <c r="I19">
        <v>23</v>
      </c>
      <c r="J19">
        <v>184</v>
      </c>
      <c r="K19">
        <v>0</v>
      </c>
      <c r="L19">
        <v>0</v>
      </c>
      <c r="M19">
        <v>0</v>
      </c>
    </row>
    <row r="20" spans="1:13" ht="12.75" customHeight="1">
      <c r="A20" s="1" t="s">
        <v>147</v>
      </c>
      <c r="B20" s="18">
        <v>37622</v>
      </c>
      <c r="C20" s="18">
        <v>37711</v>
      </c>
      <c r="D20">
        <v>12</v>
      </c>
      <c r="E20">
        <v>60</v>
      </c>
      <c r="F20">
        <v>0</v>
      </c>
      <c r="G20">
        <v>0</v>
      </c>
      <c r="H20">
        <v>0</v>
      </c>
      <c r="I20">
        <v>78</v>
      </c>
      <c r="J20">
        <v>390</v>
      </c>
      <c r="K20">
        <v>0</v>
      </c>
      <c r="L20">
        <v>0</v>
      </c>
      <c r="M20">
        <v>0</v>
      </c>
    </row>
    <row r="21" spans="1:13" ht="12.75">
      <c r="A21" s="1" t="s">
        <v>140</v>
      </c>
      <c r="B21" s="18">
        <v>37622</v>
      </c>
      <c r="C21" s="18">
        <v>37711</v>
      </c>
      <c r="D21">
        <v>33</v>
      </c>
      <c r="E21">
        <v>693</v>
      </c>
      <c r="F21">
        <v>0</v>
      </c>
      <c r="G21">
        <v>0</v>
      </c>
      <c r="H21">
        <v>0</v>
      </c>
      <c r="I21">
        <v>57</v>
      </c>
      <c r="J21">
        <v>1197</v>
      </c>
      <c r="K21">
        <v>0</v>
      </c>
      <c r="L21">
        <v>0</v>
      </c>
      <c r="M21">
        <v>0</v>
      </c>
    </row>
    <row r="22" spans="1:3" ht="12.75">
      <c r="A22" s="1" t="s">
        <v>164</v>
      </c>
      <c r="B22" s="18">
        <v>37622</v>
      </c>
      <c r="C22" s="18">
        <v>37711</v>
      </c>
    </row>
    <row r="23" spans="1:13" ht="12.75">
      <c r="A23" s="1" t="s">
        <v>134</v>
      </c>
      <c r="B23" s="18">
        <v>37622</v>
      </c>
      <c r="C23" s="18">
        <v>37711</v>
      </c>
      <c r="D23">
        <v>21</v>
      </c>
      <c r="E23">
        <v>231</v>
      </c>
      <c r="F23">
        <v>0</v>
      </c>
      <c r="G23">
        <v>0</v>
      </c>
      <c r="H23">
        <v>0</v>
      </c>
      <c r="I23">
        <v>69</v>
      </c>
      <c r="J23">
        <v>759</v>
      </c>
      <c r="K23">
        <v>1</v>
      </c>
      <c r="L23">
        <v>0</v>
      </c>
      <c r="M23">
        <v>0</v>
      </c>
    </row>
    <row r="24" spans="1:13" ht="12.75">
      <c r="A24" s="1" t="s">
        <v>192</v>
      </c>
      <c r="B24" s="18">
        <v>37622</v>
      </c>
      <c r="C24" s="18">
        <v>37711</v>
      </c>
      <c r="D24">
        <v>77</v>
      </c>
      <c r="E24">
        <v>847</v>
      </c>
      <c r="F24">
        <v>1</v>
      </c>
      <c r="G24">
        <v>0</v>
      </c>
      <c r="H24">
        <v>0</v>
      </c>
      <c r="I24">
        <v>13</v>
      </c>
      <c r="J24">
        <v>143</v>
      </c>
      <c r="K24">
        <v>0</v>
      </c>
      <c r="L24">
        <v>0</v>
      </c>
      <c r="M24">
        <v>0</v>
      </c>
    </row>
    <row r="25" spans="1:3" ht="12.75" customHeight="1">
      <c r="A25" s="1" t="s">
        <v>189</v>
      </c>
      <c r="B25" s="18">
        <v>37622</v>
      </c>
      <c r="C25" s="18">
        <v>37711</v>
      </c>
    </row>
    <row r="26" spans="1:13" ht="12.75">
      <c r="A26" s="1" t="s">
        <v>190</v>
      </c>
      <c r="B26" s="18">
        <v>37622</v>
      </c>
      <c r="C26" s="18">
        <v>37711</v>
      </c>
      <c r="D26">
        <v>40</v>
      </c>
      <c r="E26">
        <v>200</v>
      </c>
      <c r="F26">
        <v>0</v>
      </c>
      <c r="G26">
        <v>0</v>
      </c>
      <c r="H26">
        <v>0</v>
      </c>
      <c r="I26">
        <v>34</v>
      </c>
      <c r="J26">
        <v>170</v>
      </c>
      <c r="K26">
        <v>0</v>
      </c>
      <c r="L26">
        <v>0</v>
      </c>
      <c r="M26">
        <v>0</v>
      </c>
    </row>
    <row r="27" spans="1:13" ht="12.75">
      <c r="A27" s="1" t="s">
        <v>183</v>
      </c>
      <c r="B27" s="18">
        <v>37622</v>
      </c>
      <c r="C27" s="18">
        <v>37711</v>
      </c>
      <c r="D27">
        <v>38</v>
      </c>
      <c r="E27">
        <v>190</v>
      </c>
      <c r="F27">
        <v>0</v>
      </c>
      <c r="G27">
        <v>0</v>
      </c>
      <c r="H27">
        <v>0</v>
      </c>
      <c r="I27">
        <v>52</v>
      </c>
      <c r="J27">
        <v>260</v>
      </c>
      <c r="K27">
        <v>0</v>
      </c>
      <c r="L27">
        <v>0</v>
      </c>
      <c r="M27">
        <v>0</v>
      </c>
    </row>
    <row r="28" spans="1:13" ht="12.75">
      <c r="A28" s="1" t="s">
        <v>191</v>
      </c>
      <c r="B28" s="18">
        <v>37622</v>
      </c>
      <c r="C28" s="18">
        <v>37711</v>
      </c>
      <c r="D28">
        <v>28</v>
      </c>
      <c r="E28">
        <v>196</v>
      </c>
      <c r="F28">
        <v>0</v>
      </c>
      <c r="G28">
        <v>0</v>
      </c>
      <c r="H28">
        <v>0</v>
      </c>
      <c r="I28">
        <v>0</v>
      </c>
      <c r="J28">
        <v>0</v>
      </c>
      <c r="K28">
        <v>0</v>
      </c>
      <c r="L28">
        <v>0</v>
      </c>
      <c r="M28">
        <v>0</v>
      </c>
    </row>
    <row r="29" spans="1:13" ht="12.75">
      <c r="A29" s="1" t="s">
        <v>131</v>
      </c>
      <c r="B29" s="18">
        <v>37622</v>
      </c>
      <c r="C29" s="18">
        <v>37711</v>
      </c>
      <c r="D29">
        <v>49</v>
      </c>
      <c r="E29">
        <v>588</v>
      </c>
      <c r="F29">
        <v>0</v>
      </c>
      <c r="G29">
        <v>0</v>
      </c>
      <c r="H29">
        <v>0</v>
      </c>
      <c r="I29">
        <v>41</v>
      </c>
      <c r="J29">
        <v>492</v>
      </c>
      <c r="K29">
        <v>0</v>
      </c>
      <c r="L29">
        <v>0</v>
      </c>
      <c r="M29">
        <v>0</v>
      </c>
    </row>
    <row r="30" spans="1:15" s="1" customFormat="1" ht="12.75">
      <c r="A30" s="7" t="s">
        <v>154</v>
      </c>
      <c r="B30" s="17"/>
      <c r="C30" s="17"/>
      <c r="D30" s="9">
        <f aca="true" t="shared" si="0" ref="D30:M30">SUM(D4:D29)</f>
        <v>725</v>
      </c>
      <c r="E30" s="9">
        <f t="shared" si="0"/>
        <v>9458</v>
      </c>
      <c r="F30" s="9">
        <f t="shared" si="0"/>
        <v>7</v>
      </c>
      <c r="G30" s="9">
        <f t="shared" si="0"/>
        <v>3</v>
      </c>
      <c r="H30" s="9">
        <f t="shared" si="0"/>
        <v>84</v>
      </c>
      <c r="I30" s="9">
        <f t="shared" si="0"/>
        <v>982</v>
      </c>
      <c r="J30" s="9">
        <f t="shared" si="0"/>
        <v>8990</v>
      </c>
      <c r="K30" s="9">
        <f t="shared" si="0"/>
        <v>2</v>
      </c>
      <c r="L30" s="9">
        <f t="shared" si="0"/>
        <v>1</v>
      </c>
      <c r="M30" s="9">
        <f t="shared" si="0"/>
        <v>2</v>
      </c>
      <c r="N30" s="16"/>
      <c r="O30" s="16"/>
    </row>
    <row r="33" spans="1:3" ht="12.75">
      <c r="A33" s="23" t="s">
        <v>166</v>
      </c>
      <c r="B33" s="123">
        <f>COUNT(B3:B29)</f>
        <v>27</v>
      </c>
      <c r="C33" s="18"/>
    </row>
    <row r="34" spans="1:3" ht="12.75">
      <c r="A34" s="4" t="s">
        <v>152</v>
      </c>
      <c r="B34" s="124">
        <f>COUNT(D3:D29)</f>
        <v>21</v>
      </c>
      <c r="C34" s="125">
        <f>B34/B33</f>
        <v>0.7777777777777778</v>
      </c>
    </row>
    <row r="35" spans="1:3" ht="12.75">
      <c r="A35" s="1"/>
      <c r="B35" s="19"/>
      <c r="C35" s="19"/>
    </row>
    <row r="36" spans="1:3" ht="38.25">
      <c r="A36" s="1"/>
      <c r="B36" s="19" t="s">
        <v>178</v>
      </c>
      <c r="C36" s="19" t="s">
        <v>179</v>
      </c>
    </row>
    <row r="37" spans="1:3" ht="12.75">
      <c r="A37" s="1" t="s">
        <v>153</v>
      </c>
      <c r="B37" s="19"/>
      <c r="C37" s="19"/>
    </row>
    <row r="38" spans="1:3" ht="12.75">
      <c r="A38" s="4" t="s">
        <v>157</v>
      </c>
      <c r="B38" s="126">
        <f>E30</f>
        <v>9458</v>
      </c>
      <c r="C38" s="126"/>
    </row>
    <row r="39" spans="1:3" ht="12.75">
      <c r="A39" s="4" t="s">
        <v>158</v>
      </c>
      <c r="B39" s="126">
        <f>E30*12</f>
        <v>113496</v>
      </c>
      <c r="C39" s="126"/>
    </row>
    <row r="40" spans="1:3" ht="12.75">
      <c r="A40" s="4" t="s">
        <v>121</v>
      </c>
      <c r="B40" s="19">
        <f>F30</f>
        <v>7</v>
      </c>
      <c r="C40" s="126">
        <f>B40*200000/$B$39</f>
        <v>12.335236484105167</v>
      </c>
    </row>
    <row r="41" spans="1:3" ht="12.75">
      <c r="A41" s="4" t="s">
        <v>122</v>
      </c>
      <c r="B41" s="19">
        <f>G30</f>
        <v>3</v>
      </c>
      <c r="C41" s="126">
        <f>B41*200000/$B$39</f>
        <v>5.2865299217593575</v>
      </c>
    </row>
    <row r="42" spans="1:3" ht="12.75">
      <c r="A42" s="4" t="s">
        <v>177</v>
      </c>
      <c r="B42" s="19">
        <f>H30</f>
        <v>84</v>
      </c>
      <c r="C42" s="126">
        <f>B42*200000/$B$39</f>
        <v>148.022837809262</v>
      </c>
    </row>
    <row r="43" spans="1:3" ht="12.75">
      <c r="A43" s="4"/>
      <c r="B43" s="126"/>
      <c r="C43" s="126"/>
    </row>
    <row r="44" spans="1:3" ht="12.75">
      <c r="A44" s="5" t="s">
        <v>155</v>
      </c>
      <c r="B44" s="126"/>
      <c r="C44" s="126"/>
    </row>
    <row r="45" spans="1:3" ht="12.75">
      <c r="A45" s="4" t="s">
        <v>159</v>
      </c>
      <c r="B45" s="126">
        <f>J30</f>
        <v>8990</v>
      </c>
      <c r="C45" s="126"/>
    </row>
    <row r="46" spans="1:3" ht="12.75">
      <c r="A46" s="4" t="s">
        <v>174</v>
      </c>
      <c r="B46" s="126">
        <f>J30*8</f>
        <v>71920</v>
      </c>
      <c r="C46" s="126"/>
    </row>
    <row r="47" spans="1:3" ht="12.75">
      <c r="A47" s="4" t="s">
        <v>121</v>
      </c>
      <c r="B47" s="19">
        <f>K30</f>
        <v>2</v>
      </c>
      <c r="C47" s="126">
        <f>B47*200000/$B$46</f>
        <v>5.561735261401557</v>
      </c>
    </row>
    <row r="48" spans="1:3" ht="12.75">
      <c r="A48" s="4" t="s">
        <v>122</v>
      </c>
      <c r="B48" s="19">
        <f>L30</f>
        <v>1</v>
      </c>
      <c r="C48" s="126">
        <f>B48*200000/$B$46</f>
        <v>2.7808676307007785</v>
      </c>
    </row>
    <row r="49" spans="1:3" ht="12.75">
      <c r="A49" s="4" t="s">
        <v>177</v>
      </c>
      <c r="B49" s="19">
        <f>M30</f>
        <v>2</v>
      </c>
      <c r="C49" s="126">
        <f>B49*200000/$B$46</f>
        <v>5.561735261401557</v>
      </c>
    </row>
    <row r="50" spans="1:3" ht="12.75">
      <c r="A50" s="4"/>
      <c r="B50" s="126"/>
      <c r="C50" s="126"/>
    </row>
    <row r="51" spans="1:3" ht="25.5">
      <c r="A51" s="5" t="s">
        <v>156</v>
      </c>
      <c r="B51" s="126"/>
      <c r="C51" s="126"/>
    </row>
    <row r="52" spans="1:3" ht="12.75">
      <c r="A52" s="4" t="s">
        <v>175</v>
      </c>
      <c r="B52" s="126">
        <f>B38+B45</f>
        <v>18448</v>
      </c>
      <c r="C52" s="126"/>
    </row>
    <row r="53" spans="1:3" ht="12.75">
      <c r="A53" s="4" t="s">
        <v>176</v>
      </c>
      <c r="B53" s="126">
        <f>B39+B46</f>
        <v>185416</v>
      </c>
      <c r="C53" s="126"/>
    </row>
    <row r="54" spans="1:3" ht="12.75">
      <c r="A54" s="4" t="s">
        <v>121</v>
      </c>
      <c r="B54" s="19">
        <f>B40+B47</f>
        <v>9</v>
      </c>
      <c r="C54" s="126">
        <f>(B40+B47)*200000/($B$39+$B$46)</f>
        <v>9.70790007334858</v>
      </c>
    </row>
    <row r="55" spans="1:3" ht="12.75">
      <c r="A55" s="4" t="s">
        <v>122</v>
      </c>
      <c r="B55" s="19">
        <f>B41+B48</f>
        <v>4</v>
      </c>
      <c r="C55" s="126">
        <f>(B41+B48)*200000/($B$39+$B$46)</f>
        <v>4.3146222548215905</v>
      </c>
    </row>
    <row r="56" spans="1:3" ht="12.75">
      <c r="A56" s="4" t="s">
        <v>177</v>
      </c>
      <c r="B56" s="19">
        <f>B42+B49</f>
        <v>86</v>
      </c>
      <c r="C56" s="126">
        <f>(B42+B49)*200000/($B$39+$B$46)</f>
        <v>92.7643784786642</v>
      </c>
    </row>
  </sheetData>
  <mergeCells count="1">
    <mergeCell ref="A1:M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O56"/>
  <sheetViews>
    <sheetView workbookViewId="0" topLeftCell="A1">
      <pane xSplit="1" ySplit="2" topLeftCell="B3" activePane="bottomRight" state="frozen"/>
      <selection pane="topLeft" activeCell="A1" sqref="A1"/>
      <selection pane="topRight" activeCell="B1" sqref="B1"/>
      <selection pane="bottomLeft" activeCell="A3" sqref="A3"/>
      <selection pane="bottomRight" activeCell="A2" sqref="A2"/>
    </sheetView>
  </sheetViews>
  <sheetFormatPr defaultColWidth="9.140625" defaultRowHeight="12.75"/>
  <cols>
    <col min="1" max="1" width="23.00390625" style="0" customWidth="1"/>
    <col min="2" max="2" width="11.421875" style="0" customWidth="1"/>
    <col min="3" max="3" width="10.421875" style="0" customWidth="1"/>
    <col min="4" max="4" width="11.421875" style="0" customWidth="1"/>
    <col min="5" max="5" width="11.00390625" style="0" customWidth="1"/>
    <col min="6" max="6" width="10.140625" style="0" customWidth="1"/>
    <col min="7" max="7" width="9.8515625" style="0" customWidth="1"/>
    <col min="8" max="8" width="8.8515625" style="0" customWidth="1"/>
    <col min="9" max="9" width="10.421875" style="0" customWidth="1"/>
    <col min="10" max="10" width="11.8515625" style="0" customWidth="1"/>
    <col min="11" max="11" width="9.8515625" style="0" customWidth="1"/>
    <col min="12" max="12" width="10.421875" style="0" customWidth="1"/>
    <col min="13" max="13" width="8.8515625" style="0" customWidth="1"/>
    <col min="14" max="15" width="27.7109375" style="0" customWidth="1"/>
    <col min="16" max="16384" width="8.8515625" style="0" customWidth="1"/>
  </cols>
  <sheetData>
    <row r="1" spans="1:14" s="1" customFormat="1" ht="25.5" customHeight="1">
      <c r="A1" s="278" t="s">
        <v>65</v>
      </c>
      <c r="B1" s="278"/>
      <c r="C1" s="278"/>
      <c r="D1" s="278"/>
      <c r="E1" s="278"/>
      <c r="F1" s="278"/>
      <c r="G1" s="278"/>
      <c r="H1" s="278"/>
      <c r="I1" s="278"/>
      <c r="J1" s="278"/>
      <c r="K1" s="278"/>
      <c r="L1" s="278"/>
      <c r="M1" s="278"/>
      <c r="N1" s="1" t="s">
        <v>139</v>
      </c>
    </row>
    <row r="2" spans="1:15" s="1" customFormat="1" ht="38.25">
      <c r="A2" s="1" t="s">
        <v>116</v>
      </c>
      <c r="B2" s="2" t="s">
        <v>117</v>
      </c>
      <c r="C2" s="2" t="s">
        <v>118</v>
      </c>
      <c r="D2" s="1" t="s">
        <v>119</v>
      </c>
      <c r="E2" s="1" t="s">
        <v>120</v>
      </c>
      <c r="F2" s="1" t="s">
        <v>121</v>
      </c>
      <c r="G2" s="1" t="s">
        <v>122</v>
      </c>
      <c r="H2" s="1" t="s">
        <v>123</v>
      </c>
      <c r="I2" s="1" t="s">
        <v>124</v>
      </c>
      <c r="J2" s="1" t="s">
        <v>125</v>
      </c>
      <c r="K2" s="1" t="s">
        <v>121</v>
      </c>
      <c r="L2" s="1" t="s">
        <v>122</v>
      </c>
      <c r="M2" s="1" t="s">
        <v>123</v>
      </c>
      <c r="N2" s="1" t="s">
        <v>137</v>
      </c>
      <c r="O2" s="1" t="s">
        <v>138</v>
      </c>
    </row>
    <row r="3" spans="1:13" ht="12.75">
      <c r="A3" s="1" t="s">
        <v>148</v>
      </c>
      <c r="B3" s="18">
        <v>37712</v>
      </c>
      <c r="C3" s="18">
        <v>37802</v>
      </c>
      <c r="D3">
        <v>59</v>
      </c>
      <c r="E3">
        <v>453</v>
      </c>
      <c r="F3">
        <v>0</v>
      </c>
      <c r="G3">
        <v>0</v>
      </c>
      <c r="H3">
        <v>0</v>
      </c>
      <c r="I3">
        <v>24</v>
      </c>
      <c r="J3">
        <v>157</v>
      </c>
      <c r="K3">
        <v>0</v>
      </c>
      <c r="L3">
        <v>0</v>
      </c>
      <c r="M3">
        <v>0</v>
      </c>
    </row>
    <row r="4" spans="1:14" ht="12.75">
      <c r="A4" s="1" t="s">
        <v>128</v>
      </c>
      <c r="B4" s="18">
        <v>37712</v>
      </c>
      <c r="C4" s="18">
        <v>37802</v>
      </c>
      <c r="D4">
        <v>80</v>
      </c>
      <c r="E4">
        <v>1760</v>
      </c>
      <c r="F4">
        <v>1</v>
      </c>
      <c r="G4">
        <v>1</v>
      </c>
      <c r="H4">
        <v>1</v>
      </c>
      <c r="I4">
        <v>11</v>
      </c>
      <c r="J4">
        <v>242</v>
      </c>
      <c r="K4">
        <v>0</v>
      </c>
      <c r="L4">
        <v>0</v>
      </c>
      <c r="M4">
        <v>0</v>
      </c>
      <c r="N4" t="s">
        <v>44</v>
      </c>
    </row>
    <row r="5" spans="1:13" ht="12.75">
      <c r="A5" s="1" t="s">
        <v>132</v>
      </c>
      <c r="B5" s="18">
        <v>37712</v>
      </c>
      <c r="C5" s="18">
        <v>37802</v>
      </c>
      <c r="D5">
        <v>19</v>
      </c>
      <c r="E5">
        <v>76</v>
      </c>
      <c r="F5">
        <v>0</v>
      </c>
      <c r="G5">
        <v>0</v>
      </c>
      <c r="H5">
        <v>0</v>
      </c>
      <c r="I5">
        <v>72</v>
      </c>
      <c r="J5">
        <v>288</v>
      </c>
      <c r="K5">
        <v>0</v>
      </c>
      <c r="L5">
        <v>0</v>
      </c>
      <c r="M5">
        <v>0</v>
      </c>
    </row>
    <row r="6" spans="1:13" ht="12.75">
      <c r="A6" s="1" t="s">
        <v>186</v>
      </c>
      <c r="B6" s="18">
        <v>37712</v>
      </c>
      <c r="C6" s="18">
        <v>37802</v>
      </c>
      <c r="D6">
        <v>15</v>
      </c>
      <c r="E6">
        <v>150</v>
      </c>
      <c r="F6">
        <v>0</v>
      </c>
      <c r="G6">
        <v>0</v>
      </c>
      <c r="H6">
        <v>0</v>
      </c>
      <c r="I6">
        <v>54</v>
      </c>
      <c r="J6">
        <v>270</v>
      </c>
      <c r="K6">
        <v>0</v>
      </c>
      <c r="L6">
        <v>0</v>
      </c>
      <c r="M6">
        <v>0</v>
      </c>
    </row>
    <row r="7" spans="1:14" ht="12.75">
      <c r="A7" s="1" t="s">
        <v>184</v>
      </c>
      <c r="B7" s="18">
        <v>37712</v>
      </c>
      <c r="C7" s="18">
        <v>37802</v>
      </c>
      <c r="D7">
        <v>45</v>
      </c>
      <c r="E7">
        <v>270</v>
      </c>
      <c r="F7">
        <v>1</v>
      </c>
      <c r="G7">
        <v>0</v>
      </c>
      <c r="H7">
        <v>1</v>
      </c>
      <c r="I7">
        <v>46</v>
      </c>
      <c r="J7">
        <v>276</v>
      </c>
      <c r="K7">
        <v>0</v>
      </c>
      <c r="L7">
        <v>0</v>
      </c>
      <c r="M7">
        <v>0</v>
      </c>
      <c r="N7" t="s">
        <v>36</v>
      </c>
    </row>
    <row r="8" spans="1:13" ht="12.75">
      <c r="A8" s="1" t="s">
        <v>187</v>
      </c>
      <c r="B8" s="18">
        <v>37712</v>
      </c>
      <c r="C8" s="18">
        <v>37802</v>
      </c>
      <c r="D8">
        <v>37</v>
      </c>
      <c r="E8">
        <v>74</v>
      </c>
      <c r="F8">
        <v>0</v>
      </c>
      <c r="G8">
        <v>0</v>
      </c>
      <c r="H8">
        <v>0</v>
      </c>
      <c r="I8">
        <v>54</v>
      </c>
      <c r="J8">
        <v>108</v>
      </c>
      <c r="K8">
        <v>0</v>
      </c>
      <c r="L8">
        <v>0</v>
      </c>
      <c r="M8">
        <v>0</v>
      </c>
    </row>
    <row r="9" spans="1:13" ht="12.75">
      <c r="A9" s="1" t="s">
        <v>150</v>
      </c>
      <c r="B9" s="18">
        <v>37712</v>
      </c>
      <c r="C9" s="18">
        <v>37802</v>
      </c>
      <c r="D9">
        <v>66</v>
      </c>
      <c r="E9">
        <v>792</v>
      </c>
      <c r="F9">
        <v>2</v>
      </c>
      <c r="G9">
        <v>0</v>
      </c>
      <c r="H9">
        <v>0</v>
      </c>
      <c r="I9">
        <v>39</v>
      </c>
      <c r="J9">
        <v>468</v>
      </c>
      <c r="K9">
        <v>0</v>
      </c>
      <c r="L9">
        <v>0</v>
      </c>
      <c r="M9">
        <v>0</v>
      </c>
    </row>
    <row r="10" spans="1:13" ht="12.75">
      <c r="A10" s="1" t="s">
        <v>151</v>
      </c>
      <c r="B10" s="18">
        <v>37712</v>
      </c>
      <c r="C10" s="18">
        <v>37802</v>
      </c>
      <c r="D10">
        <v>47</v>
      </c>
      <c r="E10">
        <v>419</v>
      </c>
      <c r="F10">
        <v>0</v>
      </c>
      <c r="G10">
        <v>0</v>
      </c>
      <c r="H10">
        <v>0</v>
      </c>
      <c r="I10">
        <v>44</v>
      </c>
      <c r="J10">
        <v>169</v>
      </c>
      <c r="K10">
        <v>0</v>
      </c>
      <c r="L10">
        <v>0</v>
      </c>
      <c r="M10">
        <v>0</v>
      </c>
    </row>
    <row r="11" spans="1:3" ht="12.75">
      <c r="A11" s="1" t="s">
        <v>102</v>
      </c>
      <c r="B11" s="18">
        <v>37712</v>
      </c>
      <c r="C11" s="18">
        <v>37802</v>
      </c>
    </row>
    <row r="12" spans="1:13" ht="12.75">
      <c r="A12" s="1" t="s">
        <v>127</v>
      </c>
      <c r="B12" s="18">
        <v>37712</v>
      </c>
      <c r="C12" s="18">
        <v>37802</v>
      </c>
      <c r="D12">
        <v>68</v>
      </c>
      <c r="E12">
        <v>1496</v>
      </c>
      <c r="F12">
        <v>0</v>
      </c>
      <c r="G12">
        <v>0</v>
      </c>
      <c r="H12">
        <v>0</v>
      </c>
      <c r="I12">
        <v>23</v>
      </c>
      <c r="J12">
        <v>458</v>
      </c>
      <c r="K12">
        <v>0</v>
      </c>
      <c r="L12">
        <v>0</v>
      </c>
      <c r="M12">
        <v>0</v>
      </c>
    </row>
    <row r="13" spans="1:3" ht="12.75">
      <c r="A13" s="1" t="s">
        <v>185</v>
      </c>
      <c r="B13" s="18">
        <v>37712</v>
      </c>
      <c r="C13" s="18">
        <v>37802</v>
      </c>
    </row>
    <row r="14" spans="1:3" ht="12.75">
      <c r="A14" s="1" t="s">
        <v>162</v>
      </c>
      <c r="B14" s="18">
        <v>37712</v>
      </c>
      <c r="C14" s="18">
        <v>37802</v>
      </c>
    </row>
    <row r="15" spans="1:13" ht="12.75">
      <c r="A15" s="1" t="s">
        <v>141</v>
      </c>
      <c r="B15" s="18">
        <v>37712</v>
      </c>
      <c r="C15" s="18">
        <v>37802</v>
      </c>
      <c r="D15">
        <v>61</v>
      </c>
      <c r="E15">
        <v>1281</v>
      </c>
      <c r="F15">
        <v>0</v>
      </c>
      <c r="G15">
        <v>0</v>
      </c>
      <c r="H15">
        <v>0</v>
      </c>
      <c r="I15">
        <v>30</v>
      </c>
      <c r="J15">
        <v>630</v>
      </c>
      <c r="K15">
        <v>0</v>
      </c>
      <c r="L15">
        <v>0</v>
      </c>
      <c r="M15">
        <v>0</v>
      </c>
    </row>
    <row r="16" spans="1:13" ht="12.75">
      <c r="A16" s="1" t="s">
        <v>142</v>
      </c>
      <c r="B16" s="18">
        <v>37712</v>
      </c>
      <c r="C16" s="18">
        <v>37802</v>
      </c>
      <c r="D16">
        <v>17</v>
      </c>
      <c r="E16">
        <v>204</v>
      </c>
      <c r="F16">
        <v>1</v>
      </c>
      <c r="G16">
        <v>0</v>
      </c>
      <c r="H16">
        <v>0</v>
      </c>
      <c r="I16">
        <v>74</v>
      </c>
      <c r="J16">
        <v>888</v>
      </c>
      <c r="K16">
        <v>0</v>
      </c>
      <c r="L16">
        <v>0</v>
      </c>
      <c r="M16">
        <v>0</v>
      </c>
    </row>
    <row r="17" spans="1:13" ht="12.75">
      <c r="A17" s="1" t="s">
        <v>129</v>
      </c>
      <c r="B17" s="18">
        <v>37712</v>
      </c>
      <c r="C17" s="18">
        <v>37802</v>
      </c>
      <c r="D17">
        <v>56</v>
      </c>
      <c r="E17">
        <v>672</v>
      </c>
      <c r="F17">
        <v>0</v>
      </c>
      <c r="G17">
        <v>0</v>
      </c>
      <c r="H17">
        <v>0</v>
      </c>
      <c r="I17">
        <v>35</v>
      </c>
      <c r="J17">
        <v>372</v>
      </c>
      <c r="K17">
        <v>0</v>
      </c>
      <c r="L17">
        <v>0</v>
      </c>
      <c r="M17">
        <v>0</v>
      </c>
    </row>
    <row r="18" spans="1:13" ht="12.75">
      <c r="A18" s="1" t="s">
        <v>149</v>
      </c>
      <c r="B18" s="18">
        <v>37712</v>
      </c>
      <c r="C18" s="18">
        <v>37802</v>
      </c>
      <c r="D18">
        <v>27</v>
      </c>
      <c r="E18">
        <v>162</v>
      </c>
      <c r="F18">
        <v>1</v>
      </c>
      <c r="G18">
        <v>0</v>
      </c>
      <c r="H18">
        <v>0</v>
      </c>
      <c r="I18">
        <v>3</v>
      </c>
      <c r="J18">
        <v>15</v>
      </c>
      <c r="K18">
        <v>0</v>
      </c>
      <c r="L18">
        <v>0</v>
      </c>
      <c r="M18">
        <v>0</v>
      </c>
    </row>
    <row r="19" spans="1:13" ht="12.75">
      <c r="A19" s="1" t="s">
        <v>130</v>
      </c>
      <c r="B19" s="18">
        <v>37712</v>
      </c>
      <c r="C19" s="18">
        <v>37802</v>
      </c>
      <c r="D19">
        <v>42</v>
      </c>
      <c r="E19">
        <v>378</v>
      </c>
      <c r="F19">
        <v>1</v>
      </c>
      <c r="G19">
        <v>1</v>
      </c>
      <c r="H19">
        <v>32</v>
      </c>
      <c r="I19">
        <v>30</v>
      </c>
      <c r="J19">
        <v>270</v>
      </c>
      <c r="K19">
        <v>0</v>
      </c>
      <c r="L19">
        <v>0</v>
      </c>
      <c r="M19">
        <v>0</v>
      </c>
    </row>
    <row r="20" spans="1:13" ht="12.75" customHeight="1">
      <c r="A20" s="1" t="s">
        <v>147</v>
      </c>
      <c r="B20" s="18">
        <v>37712</v>
      </c>
      <c r="C20" s="18">
        <v>37802</v>
      </c>
      <c r="D20">
        <v>29</v>
      </c>
      <c r="E20">
        <v>145</v>
      </c>
      <c r="F20">
        <v>0</v>
      </c>
      <c r="G20">
        <v>0</v>
      </c>
      <c r="H20">
        <v>0</v>
      </c>
      <c r="I20">
        <v>62</v>
      </c>
      <c r="J20">
        <v>310</v>
      </c>
      <c r="K20">
        <v>0</v>
      </c>
      <c r="L20">
        <v>0</v>
      </c>
      <c r="M20">
        <v>0</v>
      </c>
    </row>
    <row r="21" spans="1:13" ht="12.75">
      <c r="A21" s="1" t="s">
        <v>140</v>
      </c>
      <c r="B21" s="18">
        <v>37712</v>
      </c>
      <c r="C21" s="18">
        <v>37802</v>
      </c>
      <c r="D21">
        <v>55</v>
      </c>
      <c r="E21">
        <v>1155</v>
      </c>
      <c r="F21">
        <v>3</v>
      </c>
      <c r="G21">
        <v>0</v>
      </c>
      <c r="H21">
        <v>0</v>
      </c>
      <c r="I21">
        <v>36</v>
      </c>
      <c r="J21">
        <v>756</v>
      </c>
      <c r="K21">
        <v>0</v>
      </c>
      <c r="L21">
        <v>0</v>
      </c>
      <c r="M21">
        <v>0</v>
      </c>
    </row>
    <row r="22" spans="1:3" ht="12.75">
      <c r="A22" s="1" t="s">
        <v>164</v>
      </c>
      <c r="B22" s="18">
        <v>37712</v>
      </c>
      <c r="C22" s="18">
        <v>37802</v>
      </c>
    </row>
    <row r="23" spans="1:13" ht="12.75">
      <c r="A23" s="1" t="s">
        <v>134</v>
      </c>
      <c r="B23" s="18">
        <v>37712</v>
      </c>
      <c r="C23" s="18">
        <v>37802</v>
      </c>
      <c r="D23">
        <v>71</v>
      </c>
      <c r="E23">
        <v>781</v>
      </c>
      <c r="F23">
        <v>1</v>
      </c>
      <c r="G23">
        <v>0</v>
      </c>
      <c r="H23">
        <v>0</v>
      </c>
      <c r="I23">
        <v>20</v>
      </c>
      <c r="J23">
        <v>220</v>
      </c>
      <c r="K23">
        <v>1</v>
      </c>
      <c r="L23">
        <v>0</v>
      </c>
      <c r="M23">
        <v>0</v>
      </c>
    </row>
    <row r="24" spans="1:13" ht="12.75">
      <c r="A24" s="1" t="s">
        <v>192</v>
      </c>
      <c r="B24" s="18">
        <v>37712</v>
      </c>
      <c r="C24" s="18">
        <v>37802</v>
      </c>
      <c r="D24">
        <v>97</v>
      </c>
      <c r="E24">
        <v>1001</v>
      </c>
      <c r="F24">
        <v>0</v>
      </c>
      <c r="G24">
        <v>0</v>
      </c>
      <c r="H24">
        <v>0</v>
      </c>
      <c r="I24">
        <v>0</v>
      </c>
      <c r="J24">
        <v>0</v>
      </c>
      <c r="K24">
        <v>0</v>
      </c>
      <c r="L24">
        <v>0</v>
      </c>
      <c r="M24">
        <v>0</v>
      </c>
    </row>
    <row r="25" spans="1:13" ht="12.75" customHeight="1">
      <c r="A25" s="1" t="s">
        <v>189</v>
      </c>
      <c r="B25" s="18">
        <v>37712</v>
      </c>
      <c r="C25" s="18">
        <v>37802</v>
      </c>
      <c r="D25">
        <v>83</v>
      </c>
      <c r="E25">
        <v>1826</v>
      </c>
      <c r="F25">
        <v>0</v>
      </c>
      <c r="G25">
        <v>0</v>
      </c>
      <c r="H25">
        <v>0</v>
      </c>
      <c r="I25">
        <v>8</v>
      </c>
      <c r="J25">
        <v>176</v>
      </c>
      <c r="K25">
        <v>0</v>
      </c>
      <c r="L25">
        <v>0</v>
      </c>
      <c r="M25">
        <v>0</v>
      </c>
    </row>
    <row r="26" spans="1:13" ht="12.75">
      <c r="A26" s="1" t="s">
        <v>190</v>
      </c>
      <c r="B26" s="18">
        <v>37712</v>
      </c>
      <c r="C26" s="18">
        <v>37802</v>
      </c>
      <c r="D26">
        <v>53</v>
      </c>
      <c r="E26">
        <v>265</v>
      </c>
      <c r="F26">
        <v>0</v>
      </c>
      <c r="G26">
        <v>0</v>
      </c>
      <c r="H26">
        <v>0</v>
      </c>
      <c r="I26">
        <v>27</v>
      </c>
      <c r="J26">
        <v>135</v>
      </c>
      <c r="K26">
        <v>0</v>
      </c>
      <c r="L26">
        <v>0</v>
      </c>
      <c r="M26">
        <v>0</v>
      </c>
    </row>
    <row r="27" spans="1:13" ht="12.75">
      <c r="A27" s="1" t="s">
        <v>183</v>
      </c>
      <c r="B27" s="18">
        <v>37712</v>
      </c>
      <c r="C27" s="18">
        <v>37802</v>
      </c>
      <c r="D27">
        <v>63</v>
      </c>
      <c r="E27">
        <v>630</v>
      </c>
      <c r="F27">
        <v>1</v>
      </c>
      <c r="G27">
        <v>1</v>
      </c>
      <c r="H27">
        <v>2</v>
      </c>
      <c r="I27">
        <v>27</v>
      </c>
      <c r="J27">
        <v>135</v>
      </c>
      <c r="K27">
        <v>0</v>
      </c>
      <c r="L27">
        <v>0</v>
      </c>
      <c r="M27">
        <v>0</v>
      </c>
    </row>
    <row r="28" spans="1:3" ht="12.75">
      <c r="A28" s="1" t="s">
        <v>191</v>
      </c>
      <c r="B28" s="18">
        <v>37712</v>
      </c>
      <c r="C28" s="18">
        <v>37802</v>
      </c>
    </row>
    <row r="29" spans="1:13" ht="12.75">
      <c r="A29" s="1" t="s">
        <v>131</v>
      </c>
      <c r="B29" s="18">
        <v>37712</v>
      </c>
      <c r="C29" s="18">
        <v>37802</v>
      </c>
      <c r="D29">
        <v>72</v>
      </c>
      <c r="E29">
        <v>864</v>
      </c>
      <c r="F29">
        <v>0</v>
      </c>
      <c r="G29">
        <v>0</v>
      </c>
      <c r="H29">
        <v>0</v>
      </c>
      <c r="I29">
        <v>19</v>
      </c>
      <c r="J29">
        <v>228</v>
      </c>
      <c r="K29">
        <v>0</v>
      </c>
      <c r="L29">
        <v>0</v>
      </c>
      <c r="M29">
        <v>0</v>
      </c>
    </row>
    <row r="30" spans="1:15" s="1" customFormat="1" ht="12.75">
      <c r="A30" s="7" t="s">
        <v>154</v>
      </c>
      <c r="B30" s="17"/>
      <c r="C30" s="17"/>
      <c r="D30" s="9">
        <f aca="true" t="shared" si="0" ref="D30:M30">SUM(D4:D29)</f>
        <v>1103</v>
      </c>
      <c r="E30" s="9">
        <f t="shared" si="0"/>
        <v>14401</v>
      </c>
      <c r="F30" s="9">
        <f t="shared" si="0"/>
        <v>12</v>
      </c>
      <c r="G30" s="9">
        <f t="shared" si="0"/>
        <v>3</v>
      </c>
      <c r="H30" s="9">
        <f t="shared" si="0"/>
        <v>36</v>
      </c>
      <c r="I30" s="9">
        <f t="shared" si="0"/>
        <v>714</v>
      </c>
      <c r="J30" s="9">
        <f t="shared" si="0"/>
        <v>6414</v>
      </c>
      <c r="K30" s="9">
        <f t="shared" si="0"/>
        <v>1</v>
      </c>
      <c r="L30" s="9">
        <f t="shared" si="0"/>
        <v>0</v>
      </c>
      <c r="M30" s="9">
        <f t="shared" si="0"/>
        <v>0</v>
      </c>
      <c r="N30" s="16"/>
      <c r="O30" s="16"/>
    </row>
    <row r="33" spans="1:3" ht="12.75">
      <c r="A33" s="23" t="s">
        <v>166</v>
      </c>
      <c r="B33" s="123">
        <f>COUNT(B3:B29)</f>
        <v>27</v>
      </c>
      <c r="C33" s="18"/>
    </row>
    <row r="34" spans="1:3" ht="12.75">
      <c r="A34" s="4" t="s">
        <v>152</v>
      </c>
      <c r="B34" s="124">
        <f>COUNT(D3:D29)</f>
        <v>22</v>
      </c>
      <c r="C34" s="125">
        <f>B34/B33</f>
        <v>0.8148148148148148</v>
      </c>
    </row>
    <row r="35" spans="1:3" ht="12.75">
      <c r="A35" s="1"/>
      <c r="B35" s="19"/>
      <c r="C35" s="19"/>
    </row>
    <row r="36" spans="1:3" ht="38.25">
      <c r="A36" s="1"/>
      <c r="B36" s="19" t="s">
        <v>178</v>
      </c>
      <c r="C36" s="19" t="s">
        <v>179</v>
      </c>
    </row>
    <row r="37" spans="1:3" ht="12.75">
      <c r="A37" s="1" t="s">
        <v>153</v>
      </c>
      <c r="B37" s="19"/>
      <c r="C37" s="19"/>
    </row>
    <row r="38" spans="1:3" ht="12.75">
      <c r="A38" s="4" t="s">
        <v>157</v>
      </c>
      <c r="B38" s="126">
        <f>E30</f>
        <v>14401</v>
      </c>
      <c r="C38" s="126"/>
    </row>
    <row r="39" spans="1:3" ht="12.75">
      <c r="A39" s="4" t="s">
        <v>158</v>
      </c>
      <c r="B39" s="126">
        <f>E30*12</f>
        <v>172812</v>
      </c>
      <c r="C39" s="126"/>
    </row>
    <row r="40" spans="1:3" ht="12.75">
      <c r="A40" s="4" t="s">
        <v>121</v>
      </c>
      <c r="B40" s="19">
        <f>F30</f>
        <v>12</v>
      </c>
      <c r="C40" s="126">
        <f>B40*200000/$B$39</f>
        <v>13.887924449690994</v>
      </c>
    </row>
    <row r="41" spans="1:3" ht="12.75">
      <c r="A41" s="4" t="s">
        <v>122</v>
      </c>
      <c r="B41" s="19">
        <f>G30</f>
        <v>3</v>
      </c>
      <c r="C41" s="126">
        <f>B41*200000/$B$39</f>
        <v>3.4719811124227484</v>
      </c>
    </row>
    <row r="42" spans="1:3" ht="12.75">
      <c r="A42" s="4" t="s">
        <v>177</v>
      </c>
      <c r="B42" s="19">
        <f>H30</f>
        <v>36</v>
      </c>
      <c r="C42" s="126">
        <f>B42*200000/$B$39</f>
        <v>41.66377334907298</v>
      </c>
    </row>
    <row r="43" spans="1:3" ht="12.75">
      <c r="A43" s="4"/>
      <c r="B43" s="126"/>
      <c r="C43" s="126"/>
    </row>
    <row r="44" spans="1:3" ht="12.75">
      <c r="A44" s="5" t="s">
        <v>155</v>
      </c>
      <c r="B44" s="126"/>
      <c r="C44" s="126"/>
    </row>
    <row r="45" spans="1:3" ht="12.75">
      <c r="A45" s="4" t="s">
        <v>159</v>
      </c>
      <c r="B45" s="126">
        <f>J30</f>
        <v>6414</v>
      </c>
      <c r="C45" s="126"/>
    </row>
    <row r="46" spans="1:3" ht="12.75">
      <c r="A46" s="4" t="s">
        <v>174</v>
      </c>
      <c r="B46" s="126">
        <f>J30*8</f>
        <v>51312</v>
      </c>
      <c r="C46" s="126"/>
    </row>
    <row r="47" spans="1:3" ht="12.75">
      <c r="A47" s="4" t="s">
        <v>121</v>
      </c>
      <c r="B47" s="19">
        <f>K30</f>
        <v>1</v>
      </c>
      <c r="C47" s="126">
        <f>B47*200000/$B$46</f>
        <v>3.897723729342064</v>
      </c>
    </row>
    <row r="48" spans="1:3" ht="12.75">
      <c r="A48" s="4" t="s">
        <v>122</v>
      </c>
      <c r="B48" s="19">
        <f>L30</f>
        <v>0</v>
      </c>
      <c r="C48" s="126">
        <f>B48*200000/$B$46</f>
        <v>0</v>
      </c>
    </row>
    <row r="49" spans="1:3" ht="12.75">
      <c r="A49" s="4" t="s">
        <v>177</v>
      </c>
      <c r="B49" s="19">
        <f>M30</f>
        <v>0</v>
      </c>
      <c r="C49" s="126">
        <f>B49*200000/$B$46</f>
        <v>0</v>
      </c>
    </row>
    <row r="50" spans="1:3" ht="12.75">
      <c r="A50" s="4"/>
      <c r="B50" s="126"/>
      <c r="C50" s="126"/>
    </row>
    <row r="51" spans="1:3" ht="25.5">
      <c r="A51" s="5" t="s">
        <v>156</v>
      </c>
      <c r="B51" s="126"/>
      <c r="C51" s="126"/>
    </row>
    <row r="52" spans="1:3" ht="12.75">
      <c r="A52" s="4" t="s">
        <v>175</v>
      </c>
      <c r="B52" s="126">
        <f>B38+B45</f>
        <v>20815</v>
      </c>
      <c r="C52" s="126"/>
    </row>
    <row r="53" spans="1:3" ht="12.75">
      <c r="A53" s="4" t="s">
        <v>176</v>
      </c>
      <c r="B53" s="126">
        <f>B39+B46</f>
        <v>224124</v>
      </c>
      <c r="C53" s="126"/>
    </row>
    <row r="54" spans="1:3" ht="12.75">
      <c r="A54" s="4" t="s">
        <v>121</v>
      </c>
      <c r="B54" s="19">
        <f>B40+B47</f>
        <v>13</v>
      </c>
      <c r="C54" s="126">
        <f>(B40+B47)*200000/($B$39+$B$46)</f>
        <v>11.600721029430137</v>
      </c>
    </row>
    <row r="55" spans="1:3" ht="12.75">
      <c r="A55" s="4" t="s">
        <v>122</v>
      </c>
      <c r="B55" s="19">
        <f>B41+B48</f>
        <v>3</v>
      </c>
      <c r="C55" s="126">
        <f>(B41+B48)*200000/($B$39+$B$46)</f>
        <v>2.6770894683300317</v>
      </c>
    </row>
    <row r="56" spans="1:3" ht="12.75">
      <c r="A56" s="4" t="s">
        <v>177</v>
      </c>
      <c r="B56" s="19">
        <f>B42+B49</f>
        <v>36</v>
      </c>
      <c r="C56" s="126">
        <f>(B42+B49)*200000/($B$39+$B$46)</f>
        <v>32.12507361996038</v>
      </c>
    </row>
  </sheetData>
  <mergeCells count="1">
    <mergeCell ref="A1:M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O56"/>
  <sheetViews>
    <sheetView workbookViewId="0" topLeftCell="A1">
      <pane xSplit="1" ySplit="2" topLeftCell="B3" activePane="bottomRight" state="frozen"/>
      <selection pane="topLeft" activeCell="A1" sqref="A1"/>
      <selection pane="topRight" activeCell="B1" sqref="B1"/>
      <selection pane="bottomLeft" activeCell="A3" sqref="A3"/>
      <selection pane="bottomRight" activeCell="A2" sqref="A2"/>
    </sheetView>
  </sheetViews>
  <sheetFormatPr defaultColWidth="9.140625" defaultRowHeight="12.75"/>
  <cols>
    <col min="1" max="1" width="23.00390625" style="0" customWidth="1"/>
    <col min="2" max="2" width="11.421875" style="0" customWidth="1"/>
    <col min="3" max="3" width="10.421875" style="0" customWidth="1"/>
    <col min="4" max="4" width="11.421875" style="0" customWidth="1"/>
    <col min="5" max="5" width="11.00390625" style="0" customWidth="1"/>
    <col min="6" max="6" width="10.140625" style="0" customWidth="1"/>
    <col min="7" max="7" width="9.8515625" style="0" customWidth="1"/>
    <col min="8" max="8" width="8.8515625" style="0" customWidth="1"/>
    <col min="9" max="9" width="10.421875" style="0" customWidth="1"/>
    <col min="10" max="10" width="11.8515625" style="0" customWidth="1"/>
    <col min="11" max="11" width="9.8515625" style="0" customWidth="1"/>
    <col min="12" max="12" width="10.421875" style="0" customWidth="1"/>
    <col min="13" max="13" width="8.8515625" style="0" customWidth="1"/>
    <col min="14" max="15" width="27.7109375" style="0" customWidth="1"/>
    <col min="16" max="16384" width="8.8515625" style="0" customWidth="1"/>
  </cols>
  <sheetData>
    <row r="1" spans="1:14" s="1" customFormat="1" ht="25.5" customHeight="1">
      <c r="A1" s="278" t="s">
        <v>64</v>
      </c>
      <c r="B1" s="278"/>
      <c r="C1" s="278"/>
      <c r="D1" s="278"/>
      <c r="E1" s="278"/>
      <c r="F1" s="278"/>
      <c r="G1" s="278"/>
      <c r="H1" s="278"/>
      <c r="I1" s="278"/>
      <c r="J1" s="278"/>
      <c r="K1" s="278"/>
      <c r="L1" s="278"/>
      <c r="M1" s="278"/>
      <c r="N1" s="1" t="s">
        <v>139</v>
      </c>
    </row>
    <row r="2" spans="1:15" s="1" customFormat="1" ht="38.25">
      <c r="A2" s="1" t="s">
        <v>116</v>
      </c>
      <c r="B2" s="2" t="s">
        <v>117</v>
      </c>
      <c r="C2" s="2" t="s">
        <v>118</v>
      </c>
      <c r="D2" s="1" t="s">
        <v>119</v>
      </c>
      <c r="E2" s="1" t="s">
        <v>120</v>
      </c>
      <c r="F2" s="1" t="s">
        <v>121</v>
      </c>
      <c r="G2" s="1" t="s">
        <v>122</v>
      </c>
      <c r="H2" s="1" t="s">
        <v>123</v>
      </c>
      <c r="I2" s="1" t="s">
        <v>124</v>
      </c>
      <c r="J2" s="1" t="s">
        <v>125</v>
      </c>
      <c r="K2" s="1" t="s">
        <v>121</v>
      </c>
      <c r="L2" s="1" t="s">
        <v>122</v>
      </c>
      <c r="M2" s="1" t="s">
        <v>123</v>
      </c>
      <c r="N2" s="1" t="s">
        <v>137</v>
      </c>
      <c r="O2" s="1" t="s">
        <v>138</v>
      </c>
    </row>
    <row r="3" spans="1:13" ht="12.75">
      <c r="A3" s="1" t="s">
        <v>148</v>
      </c>
      <c r="B3" s="18">
        <v>37803</v>
      </c>
      <c r="C3" s="18">
        <v>37894</v>
      </c>
      <c r="D3">
        <v>75</v>
      </c>
      <c r="E3">
        <v>600</v>
      </c>
      <c r="F3">
        <v>0</v>
      </c>
      <c r="G3">
        <v>0</v>
      </c>
      <c r="H3">
        <v>0</v>
      </c>
      <c r="I3">
        <v>6</v>
      </c>
      <c r="J3">
        <v>42</v>
      </c>
      <c r="K3">
        <v>0</v>
      </c>
      <c r="L3">
        <v>0</v>
      </c>
      <c r="M3">
        <v>0</v>
      </c>
    </row>
    <row r="4" spans="1:13" ht="12.75">
      <c r="A4" s="1" t="s">
        <v>128</v>
      </c>
      <c r="B4" s="18">
        <v>37803</v>
      </c>
      <c r="C4" s="18">
        <v>37894</v>
      </c>
      <c r="D4">
        <v>30</v>
      </c>
      <c r="E4">
        <v>660</v>
      </c>
      <c r="F4">
        <v>0</v>
      </c>
      <c r="G4">
        <v>0</v>
      </c>
      <c r="H4">
        <v>0</v>
      </c>
      <c r="I4">
        <v>62</v>
      </c>
      <c r="J4">
        <v>452</v>
      </c>
      <c r="K4">
        <v>0</v>
      </c>
      <c r="L4">
        <v>0</v>
      </c>
      <c r="M4">
        <v>0</v>
      </c>
    </row>
    <row r="5" spans="1:13" ht="12.75">
      <c r="A5" s="1" t="s">
        <v>132</v>
      </c>
      <c r="B5" s="18">
        <v>37803</v>
      </c>
      <c r="C5" s="18">
        <v>37894</v>
      </c>
      <c r="D5">
        <v>34</v>
      </c>
      <c r="E5">
        <v>136</v>
      </c>
      <c r="F5">
        <v>0</v>
      </c>
      <c r="G5">
        <v>0</v>
      </c>
      <c r="H5">
        <v>0</v>
      </c>
      <c r="I5">
        <v>58</v>
      </c>
      <c r="J5">
        <v>232</v>
      </c>
      <c r="K5">
        <v>0</v>
      </c>
      <c r="L5">
        <v>0</v>
      </c>
      <c r="M5">
        <v>0</v>
      </c>
    </row>
    <row r="6" spans="1:3" ht="12.75">
      <c r="A6" s="1" t="s">
        <v>186</v>
      </c>
      <c r="B6" s="18">
        <v>37803</v>
      </c>
      <c r="C6" s="18">
        <v>37894</v>
      </c>
    </row>
    <row r="7" spans="1:14" s="16" customFormat="1" ht="12.75">
      <c r="A7" s="16" t="s">
        <v>184</v>
      </c>
      <c r="B7" s="128">
        <v>37803</v>
      </c>
      <c r="C7" s="128">
        <v>37894</v>
      </c>
      <c r="D7" s="16">
        <v>60</v>
      </c>
      <c r="E7" s="16">
        <v>360</v>
      </c>
      <c r="F7" s="16">
        <v>1</v>
      </c>
      <c r="G7" s="16">
        <v>1</v>
      </c>
      <c r="H7" s="16">
        <v>15</v>
      </c>
      <c r="I7" s="16">
        <v>32</v>
      </c>
      <c r="J7" s="16">
        <v>192</v>
      </c>
      <c r="K7" s="16">
        <v>0</v>
      </c>
      <c r="L7" s="16">
        <v>0</v>
      </c>
      <c r="M7" s="16">
        <v>0</v>
      </c>
      <c r="N7" s="16" t="s">
        <v>37</v>
      </c>
    </row>
    <row r="8" spans="1:14" ht="12.75">
      <c r="A8" s="1" t="s">
        <v>187</v>
      </c>
      <c r="B8" s="18">
        <v>37803</v>
      </c>
      <c r="C8" s="18">
        <v>37894</v>
      </c>
      <c r="D8">
        <v>39</v>
      </c>
      <c r="E8">
        <v>78</v>
      </c>
      <c r="F8">
        <v>0</v>
      </c>
      <c r="G8">
        <v>0</v>
      </c>
      <c r="H8">
        <v>0</v>
      </c>
      <c r="I8">
        <v>53</v>
      </c>
      <c r="J8">
        <v>106</v>
      </c>
      <c r="K8">
        <v>1</v>
      </c>
      <c r="L8">
        <v>0</v>
      </c>
      <c r="M8">
        <v>2</v>
      </c>
      <c r="N8" t="s">
        <v>46</v>
      </c>
    </row>
    <row r="9" spans="1:13" ht="12.75">
      <c r="A9" s="1" t="s">
        <v>150</v>
      </c>
      <c r="B9" s="18">
        <v>37803</v>
      </c>
      <c r="C9" s="18">
        <v>37894</v>
      </c>
      <c r="D9">
        <v>40</v>
      </c>
      <c r="E9">
        <v>480</v>
      </c>
      <c r="F9">
        <v>0</v>
      </c>
      <c r="G9">
        <v>0</v>
      </c>
      <c r="H9">
        <v>0</v>
      </c>
      <c r="I9">
        <v>48</v>
      </c>
      <c r="J9">
        <v>528</v>
      </c>
      <c r="K9">
        <v>2</v>
      </c>
      <c r="L9">
        <v>1</v>
      </c>
      <c r="M9">
        <v>1</v>
      </c>
    </row>
    <row r="10" spans="1:13" ht="12.75">
      <c r="A10" s="1" t="s">
        <v>151</v>
      </c>
      <c r="B10" s="18">
        <v>37803</v>
      </c>
      <c r="C10" s="18">
        <v>37894</v>
      </c>
      <c r="D10">
        <v>55</v>
      </c>
      <c r="E10">
        <v>492</v>
      </c>
      <c r="F10">
        <v>0</v>
      </c>
      <c r="G10">
        <v>0</v>
      </c>
      <c r="H10">
        <v>0</v>
      </c>
      <c r="I10">
        <v>37</v>
      </c>
      <c r="J10">
        <v>102</v>
      </c>
      <c r="K10">
        <v>0</v>
      </c>
      <c r="L10">
        <v>0</v>
      </c>
      <c r="M10">
        <v>0</v>
      </c>
    </row>
    <row r="11" spans="1:13" ht="12.75">
      <c r="A11" s="1" t="s">
        <v>102</v>
      </c>
      <c r="B11" s="18">
        <v>37803</v>
      </c>
      <c r="C11" s="18">
        <v>37894</v>
      </c>
      <c r="D11">
        <v>84</v>
      </c>
      <c r="E11">
        <v>1680</v>
      </c>
      <c r="F11">
        <v>0</v>
      </c>
      <c r="G11">
        <v>0</v>
      </c>
      <c r="H11">
        <v>0</v>
      </c>
      <c r="I11">
        <v>8</v>
      </c>
      <c r="J11">
        <v>160</v>
      </c>
      <c r="K11">
        <v>0</v>
      </c>
      <c r="L11">
        <v>0</v>
      </c>
      <c r="M11">
        <v>0</v>
      </c>
    </row>
    <row r="12" spans="1:13" ht="12.75">
      <c r="A12" s="1" t="s">
        <v>127</v>
      </c>
      <c r="B12" s="18">
        <v>37803</v>
      </c>
      <c r="C12" s="18">
        <v>37894</v>
      </c>
      <c r="D12">
        <v>55</v>
      </c>
      <c r="E12">
        <v>1210</v>
      </c>
      <c r="F12">
        <v>0</v>
      </c>
      <c r="G12">
        <v>0</v>
      </c>
      <c r="H12">
        <v>0</v>
      </c>
      <c r="I12">
        <v>39</v>
      </c>
      <c r="J12">
        <v>858</v>
      </c>
      <c r="K12">
        <v>0</v>
      </c>
      <c r="L12">
        <v>0</v>
      </c>
      <c r="M12">
        <v>0</v>
      </c>
    </row>
    <row r="13" spans="1:13" ht="12.75">
      <c r="A13" s="1" t="s">
        <v>185</v>
      </c>
      <c r="B13" s="18">
        <v>37803</v>
      </c>
      <c r="C13" s="18">
        <v>37894</v>
      </c>
      <c r="D13">
        <v>27</v>
      </c>
      <c r="E13">
        <v>135</v>
      </c>
      <c r="F13">
        <v>1</v>
      </c>
      <c r="G13">
        <v>0</v>
      </c>
      <c r="H13">
        <v>0</v>
      </c>
      <c r="I13">
        <v>63</v>
      </c>
      <c r="J13">
        <v>315</v>
      </c>
      <c r="K13">
        <v>0</v>
      </c>
      <c r="L13">
        <v>0</v>
      </c>
      <c r="M13">
        <v>0</v>
      </c>
    </row>
    <row r="14" spans="1:3" ht="12.75">
      <c r="A14" s="1" t="s">
        <v>162</v>
      </c>
      <c r="B14" s="18">
        <v>37803</v>
      </c>
      <c r="C14" s="18">
        <v>37894</v>
      </c>
    </row>
    <row r="15" spans="1:13" ht="12.75">
      <c r="A15" s="1" t="s">
        <v>141</v>
      </c>
      <c r="B15" s="18">
        <v>37803</v>
      </c>
      <c r="C15" s="18">
        <v>37894</v>
      </c>
      <c r="D15">
        <v>74</v>
      </c>
      <c r="E15">
        <v>1554</v>
      </c>
      <c r="F15">
        <v>0</v>
      </c>
      <c r="G15">
        <v>0</v>
      </c>
      <c r="H15">
        <v>0</v>
      </c>
      <c r="I15">
        <v>18</v>
      </c>
      <c r="J15">
        <v>378</v>
      </c>
      <c r="K15">
        <v>0</v>
      </c>
      <c r="L15">
        <v>0</v>
      </c>
      <c r="M15">
        <v>0</v>
      </c>
    </row>
    <row r="16" spans="1:13" ht="12.75">
      <c r="A16" s="1" t="s">
        <v>142</v>
      </c>
      <c r="B16" s="18">
        <v>37803</v>
      </c>
      <c r="C16" s="18">
        <v>37894</v>
      </c>
      <c r="D16">
        <v>78</v>
      </c>
      <c r="E16">
        <v>936</v>
      </c>
      <c r="F16">
        <v>0</v>
      </c>
      <c r="G16">
        <v>0</v>
      </c>
      <c r="H16">
        <v>0</v>
      </c>
      <c r="I16">
        <v>14</v>
      </c>
      <c r="J16">
        <v>168</v>
      </c>
      <c r="K16">
        <v>0</v>
      </c>
      <c r="L16">
        <v>0</v>
      </c>
      <c r="M16">
        <v>0</v>
      </c>
    </row>
    <row r="17" spans="1:13" ht="12.75">
      <c r="A17" s="1" t="s">
        <v>129</v>
      </c>
      <c r="B17" s="18">
        <v>37803</v>
      </c>
      <c r="C17" s="18">
        <v>37894</v>
      </c>
      <c r="D17">
        <v>47</v>
      </c>
      <c r="E17">
        <v>564</v>
      </c>
      <c r="F17">
        <v>0</v>
      </c>
      <c r="G17">
        <v>0</v>
      </c>
      <c r="H17">
        <v>0</v>
      </c>
      <c r="I17">
        <v>46</v>
      </c>
      <c r="J17">
        <v>208</v>
      </c>
      <c r="K17">
        <v>0</v>
      </c>
      <c r="L17">
        <v>0</v>
      </c>
      <c r="M17">
        <v>0</v>
      </c>
    </row>
    <row r="18" spans="1:3" ht="12.75">
      <c r="A18" s="1" t="s">
        <v>149</v>
      </c>
      <c r="B18" s="18">
        <v>37803</v>
      </c>
      <c r="C18" s="18">
        <v>37894</v>
      </c>
    </row>
    <row r="19" spans="1:13" ht="12.75">
      <c r="A19" s="1" t="s">
        <v>130</v>
      </c>
      <c r="B19" s="18">
        <v>37803</v>
      </c>
      <c r="C19" s="18">
        <v>37894</v>
      </c>
      <c r="D19">
        <v>58</v>
      </c>
      <c r="E19">
        <v>522</v>
      </c>
      <c r="F19">
        <v>0</v>
      </c>
      <c r="G19">
        <v>0</v>
      </c>
      <c r="H19">
        <v>0</v>
      </c>
      <c r="I19">
        <v>23</v>
      </c>
      <c r="J19">
        <v>207</v>
      </c>
      <c r="K19">
        <v>0</v>
      </c>
      <c r="L19">
        <v>0</v>
      </c>
      <c r="M19">
        <v>0</v>
      </c>
    </row>
    <row r="20" spans="1:13" ht="12.75" customHeight="1">
      <c r="A20" s="1" t="s">
        <v>147</v>
      </c>
      <c r="B20" s="18">
        <v>37803</v>
      </c>
      <c r="C20" s="18">
        <v>37894</v>
      </c>
      <c r="D20">
        <v>43</v>
      </c>
      <c r="E20">
        <v>215</v>
      </c>
      <c r="F20">
        <v>0</v>
      </c>
      <c r="G20">
        <v>0</v>
      </c>
      <c r="H20">
        <v>0</v>
      </c>
      <c r="I20">
        <v>49</v>
      </c>
      <c r="J20">
        <v>245</v>
      </c>
      <c r="K20">
        <v>0</v>
      </c>
      <c r="L20">
        <v>0</v>
      </c>
      <c r="M20">
        <v>0</v>
      </c>
    </row>
    <row r="21" spans="1:14" ht="12.75">
      <c r="A21" s="1" t="s">
        <v>140</v>
      </c>
      <c r="B21" s="18">
        <v>37803</v>
      </c>
      <c r="C21" s="18">
        <v>37894</v>
      </c>
      <c r="D21">
        <v>83</v>
      </c>
      <c r="E21">
        <v>1743</v>
      </c>
      <c r="F21">
        <v>1</v>
      </c>
      <c r="G21">
        <v>0</v>
      </c>
      <c r="H21">
        <v>0</v>
      </c>
      <c r="I21">
        <v>9</v>
      </c>
      <c r="J21">
        <v>189</v>
      </c>
      <c r="K21">
        <v>0</v>
      </c>
      <c r="L21">
        <v>0</v>
      </c>
      <c r="M21">
        <v>0</v>
      </c>
      <c r="N21" t="s">
        <v>45</v>
      </c>
    </row>
    <row r="22" spans="1:3" ht="12.75">
      <c r="A22" s="1" t="s">
        <v>164</v>
      </c>
      <c r="B22" s="18">
        <v>37803</v>
      </c>
      <c r="C22" s="18">
        <v>37894</v>
      </c>
    </row>
    <row r="23" spans="1:13" ht="12.75">
      <c r="A23" s="1" t="s">
        <v>134</v>
      </c>
      <c r="B23" s="18">
        <v>37803</v>
      </c>
      <c r="C23" s="18">
        <v>37894</v>
      </c>
      <c r="D23">
        <v>75</v>
      </c>
      <c r="E23">
        <v>825</v>
      </c>
      <c r="F23">
        <v>2</v>
      </c>
      <c r="G23">
        <v>0</v>
      </c>
      <c r="H23">
        <v>0</v>
      </c>
      <c r="I23">
        <v>17</v>
      </c>
      <c r="J23">
        <v>187</v>
      </c>
      <c r="K23">
        <v>0</v>
      </c>
      <c r="L23">
        <v>0</v>
      </c>
      <c r="M23">
        <v>0</v>
      </c>
    </row>
    <row r="24" spans="1:13" ht="12.75">
      <c r="A24" s="1" t="s">
        <v>192</v>
      </c>
      <c r="B24" s="18">
        <v>37803</v>
      </c>
      <c r="C24" s="18">
        <v>37894</v>
      </c>
      <c r="D24">
        <v>49</v>
      </c>
      <c r="E24">
        <v>539</v>
      </c>
      <c r="F24">
        <v>0</v>
      </c>
      <c r="G24">
        <v>0</v>
      </c>
      <c r="H24">
        <v>0</v>
      </c>
      <c r="I24">
        <v>43</v>
      </c>
      <c r="J24">
        <v>473</v>
      </c>
      <c r="K24">
        <v>1</v>
      </c>
      <c r="L24">
        <v>0</v>
      </c>
      <c r="M24">
        <v>0</v>
      </c>
    </row>
    <row r="25" spans="1:14" ht="12.75" customHeight="1">
      <c r="A25" s="1" t="s">
        <v>189</v>
      </c>
      <c r="B25" s="18">
        <v>37803</v>
      </c>
      <c r="C25" s="18">
        <v>37894</v>
      </c>
      <c r="D25">
        <v>77</v>
      </c>
      <c r="E25">
        <v>1694</v>
      </c>
      <c r="F25">
        <v>0</v>
      </c>
      <c r="G25">
        <v>0</v>
      </c>
      <c r="H25">
        <v>0</v>
      </c>
      <c r="I25">
        <v>15</v>
      </c>
      <c r="J25">
        <v>330</v>
      </c>
      <c r="K25">
        <v>0</v>
      </c>
      <c r="L25">
        <v>0</v>
      </c>
      <c r="M25">
        <v>0</v>
      </c>
      <c r="N25" t="s">
        <v>47</v>
      </c>
    </row>
    <row r="26" spans="1:13" ht="12.75">
      <c r="A26" s="1" t="s">
        <v>190</v>
      </c>
      <c r="B26" s="18">
        <v>37803</v>
      </c>
      <c r="C26" s="18">
        <v>37894</v>
      </c>
      <c r="D26">
        <v>43</v>
      </c>
      <c r="E26">
        <v>215</v>
      </c>
      <c r="F26">
        <v>0</v>
      </c>
      <c r="G26">
        <v>0</v>
      </c>
      <c r="H26">
        <v>0</v>
      </c>
      <c r="I26">
        <v>33</v>
      </c>
      <c r="J26">
        <v>165</v>
      </c>
      <c r="K26">
        <v>0</v>
      </c>
      <c r="L26">
        <v>0</v>
      </c>
      <c r="M26">
        <v>0</v>
      </c>
    </row>
    <row r="27" spans="1:13" ht="12.75">
      <c r="A27" s="1" t="s">
        <v>183</v>
      </c>
      <c r="B27" s="18">
        <v>37803</v>
      </c>
      <c r="C27" s="18">
        <v>37894</v>
      </c>
      <c r="D27">
        <v>54</v>
      </c>
      <c r="E27">
        <v>270</v>
      </c>
      <c r="F27">
        <v>0</v>
      </c>
      <c r="G27">
        <v>0</v>
      </c>
      <c r="H27">
        <v>0</v>
      </c>
      <c r="I27">
        <v>38</v>
      </c>
      <c r="J27">
        <v>190</v>
      </c>
      <c r="K27">
        <v>0</v>
      </c>
      <c r="L27">
        <v>0</v>
      </c>
      <c r="M27">
        <v>0</v>
      </c>
    </row>
    <row r="28" spans="1:3" ht="12.75">
      <c r="A28" s="1" t="s">
        <v>191</v>
      </c>
      <c r="B28" s="18">
        <v>37803</v>
      </c>
      <c r="C28" s="18">
        <v>37894</v>
      </c>
    </row>
    <row r="29" spans="1:13" ht="12.75">
      <c r="A29" s="1" t="s">
        <v>131</v>
      </c>
      <c r="B29" s="18">
        <v>37803</v>
      </c>
      <c r="C29" s="18">
        <v>37894</v>
      </c>
      <c r="D29">
        <v>64</v>
      </c>
      <c r="E29">
        <v>764</v>
      </c>
      <c r="F29">
        <v>2</v>
      </c>
      <c r="G29">
        <v>0</v>
      </c>
      <c r="H29">
        <v>0</v>
      </c>
      <c r="I29">
        <v>28</v>
      </c>
      <c r="J29">
        <v>336</v>
      </c>
      <c r="K29">
        <v>1</v>
      </c>
      <c r="L29">
        <v>0</v>
      </c>
      <c r="M29">
        <v>0</v>
      </c>
    </row>
    <row r="30" spans="1:15" s="1" customFormat="1" ht="12.75">
      <c r="A30" s="7" t="s">
        <v>154</v>
      </c>
      <c r="B30" s="17"/>
      <c r="C30" s="17"/>
      <c r="D30" s="9">
        <f aca="true" t="shared" si="0" ref="D30:M30">SUM(D4:D29)</f>
        <v>1169</v>
      </c>
      <c r="E30" s="9">
        <f t="shared" si="0"/>
        <v>15072</v>
      </c>
      <c r="F30" s="9">
        <f t="shared" si="0"/>
        <v>7</v>
      </c>
      <c r="G30" s="9">
        <f t="shared" si="0"/>
        <v>1</v>
      </c>
      <c r="H30" s="9">
        <f t="shared" si="0"/>
        <v>15</v>
      </c>
      <c r="I30" s="9">
        <f t="shared" si="0"/>
        <v>733</v>
      </c>
      <c r="J30" s="9">
        <f t="shared" si="0"/>
        <v>6021</v>
      </c>
      <c r="K30" s="9">
        <f t="shared" si="0"/>
        <v>5</v>
      </c>
      <c r="L30" s="9">
        <f t="shared" si="0"/>
        <v>1</v>
      </c>
      <c r="M30" s="9">
        <f t="shared" si="0"/>
        <v>3</v>
      </c>
      <c r="N30" s="16"/>
      <c r="O30" s="16"/>
    </row>
    <row r="33" spans="1:3" ht="12.75">
      <c r="A33" s="23" t="s">
        <v>166</v>
      </c>
      <c r="B33" s="123">
        <f>COUNT(B3:B29)</f>
        <v>27</v>
      </c>
      <c r="C33" s="18"/>
    </row>
    <row r="34" spans="1:3" ht="12.75">
      <c r="A34" s="4" t="s">
        <v>152</v>
      </c>
      <c r="B34" s="124">
        <f>COUNT(D3:D29)</f>
        <v>22</v>
      </c>
      <c r="C34" s="125">
        <f>B34/B33</f>
        <v>0.8148148148148148</v>
      </c>
    </row>
    <row r="35" spans="1:3" ht="12.75">
      <c r="A35" s="1"/>
      <c r="B35" s="19"/>
      <c r="C35" s="19"/>
    </row>
    <row r="36" spans="1:3" ht="38.25">
      <c r="A36" s="1"/>
      <c r="B36" s="19" t="s">
        <v>178</v>
      </c>
      <c r="C36" s="19" t="s">
        <v>179</v>
      </c>
    </row>
    <row r="37" spans="1:3" ht="12.75">
      <c r="A37" s="1" t="s">
        <v>153</v>
      </c>
      <c r="B37" s="19"/>
      <c r="C37" s="19"/>
    </row>
    <row r="38" spans="1:3" ht="12.75">
      <c r="A38" s="4" t="s">
        <v>157</v>
      </c>
      <c r="B38" s="126">
        <f>E30</f>
        <v>15072</v>
      </c>
      <c r="C38" s="126"/>
    </row>
    <row r="39" spans="1:3" ht="12.75">
      <c r="A39" s="4" t="s">
        <v>158</v>
      </c>
      <c r="B39" s="126">
        <f>E30*12</f>
        <v>180864</v>
      </c>
      <c r="C39" s="126"/>
    </row>
    <row r="40" spans="1:3" ht="12.75">
      <c r="A40" s="4" t="s">
        <v>121</v>
      </c>
      <c r="B40" s="19">
        <f>F30</f>
        <v>7</v>
      </c>
      <c r="C40" s="126">
        <f>B40*200000/$B$39</f>
        <v>7.740622788393489</v>
      </c>
    </row>
    <row r="41" spans="1:3" ht="12.75">
      <c r="A41" s="4" t="s">
        <v>122</v>
      </c>
      <c r="B41" s="19">
        <f>G30</f>
        <v>1</v>
      </c>
      <c r="C41" s="126">
        <f>B41*200000/$B$39</f>
        <v>1.105803255484784</v>
      </c>
    </row>
    <row r="42" spans="1:3" ht="12.75">
      <c r="A42" s="4" t="s">
        <v>177</v>
      </c>
      <c r="B42" s="19">
        <f>H30</f>
        <v>15</v>
      </c>
      <c r="C42" s="126">
        <f>B42*200000/$B$39</f>
        <v>16.587048832271762</v>
      </c>
    </row>
    <row r="43" spans="1:3" ht="12.75">
      <c r="A43" s="4"/>
      <c r="B43" s="126"/>
      <c r="C43" s="126"/>
    </row>
    <row r="44" spans="1:3" ht="12.75">
      <c r="A44" s="5" t="s">
        <v>155</v>
      </c>
      <c r="B44" s="126"/>
      <c r="C44" s="126"/>
    </row>
    <row r="45" spans="1:3" ht="12.75">
      <c r="A45" s="4" t="s">
        <v>159</v>
      </c>
      <c r="B45" s="126">
        <f>J30</f>
        <v>6021</v>
      </c>
      <c r="C45" s="126"/>
    </row>
    <row r="46" spans="1:3" ht="12.75">
      <c r="A46" s="4" t="s">
        <v>174</v>
      </c>
      <c r="B46" s="126">
        <f>J30*8</f>
        <v>48168</v>
      </c>
      <c r="C46" s="126"/>
    </row>
    <row r="47" spans="1:3" ht="12.75">
      <c r="A47" s="4" t="s">
        <v>121</v>
      </c>
      <c r="B47" s="19">
        <f>K30</f>
        <v>5</v>
      </c>
      <c r="C47" s="126">
        <f>B47*200000/$B$46</f>
        <v>20.760670984886232</v>
      </c>
    </row>
    <row r="48" spans="1:3" ht="12.75">
      <c r="A48" s="4" t="s">
        <v>122</v>
      </c>
      <c r="B48" s="19">
        <f>L30</f>
        <v>1</v>
      </c>
      <c r="C48" s="126">
        <f>B48*200000/$B$46</f>
        <v>4.152134196977246</v>
      </c>
    </row>
    <row r="49" spans="1:3" ht="12.75">
      <c r="A49" s="4" t="s">
        <v>177</v>
      </c>
      <c r="B49" s="19">
        <f>M30</f>
        <v>3</v>
      </c>
      <c r="C49" s="126">
        <f>B49*200000/$B$46</f>
        <v>12.45640259093174</v>
      </c>
    </row>
    <row r="50" spans="1:3" ht="12.75">
      <c r="A50" s="4"/>
      <c r="B50" s="126"/>
      <c r="C50" s="126"/>
    </row>
    <row r="51" spans="1:3" ht="25.5">
      <c r="A51" s="5" t="s">
        <v>156</v>
      </c>
      <c r="B51" s="126"/>
      <c r="C51" s="126"/>
    </row>
    <row r="52" spans="1:3" ht="12.75">
      <c r="A52" s="4" t="s">
        <v>175</v>
      </c>
      <c r="B52" s="126">
        <f>B38+B45</f>
        <v>21093</v>
      </c>
      <c r="C52" s="126"/>
    </row>
    <row r="53" spans="1:3" ht="12.75">
      <c r="A53" s="4" t="s">
        <v>176</v>
      </c>
      <c r="B53" s="126">
        <f>B39+B46</f>
        <v>229032</v>
      </c>
      <c r="C53" s="126"/>
    </row>
    <row r="54" spans="1:3" ht="12.75">
      <c r="A54" s="4" t="s">
        <v>121</v>
      </c>
      <c r="B54" s="19">
        <f>B40+B47</f>
        <v>12</v>
      </c>
      <c r="C54" s="126">
        <f>(B40+B47)*200000/($B$39+$B$46)</f>
        <v>10.478885046631039</v>
      </c>
    </row>
    <row r="55" spans="1:3" ht="12.75">
      <c r="A55" s="4" t="s">
        <v>122</v>
      </c>
      <c r="B55" s="19">
        <f>B41+B48</f>
        <v>2</v>
      </c>
      <c r="C55" s="126">
        <f>(B41+B48)*200000/($B$39+$B$46)</f>
        <v>1.746480841105173</v>
      </c>
    </row>
    <row r="56" spans="1:3" ht="12.75">
      <c r="A56" s="4" t="s">
        <v>177</v>
      </c>
      <c r="B56" s="19">
        <f>B42+B49</f>
        <v>18</v>
      </c>
      <c r="C56" s="126">
        <f>(B42+B49)*200000/($B$39+$B$46)</f>
        <v>15.718327569946558</v>
      </c>
    </row>
  </sheetData>
  <mergeCells count="1">
    <mergeCell ref="A1:M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3:F117"/>
  <sheetViews>
    <sheetView workbookViewId="0" topLeftCell="A1">
      <selection activeCell="A1" sqref="A1"/>
    </sheetView>
  </sheetViews>
  <sheetFormatPr defaultColWidth="9.140625" defaultRowHeight="12.75"/>
  <cols>
    <col min="1" max="1" width="16.7109375" style="0" bestFit="1" customWidth="1"/>
    <col min="2" max="2" width="10.7109375" style="0" bestFit="1" customWidth="1"/>
    <col min="3" max="3" width="13.421875" style="0" bestFit="1" customWidth="1"/>
    <col min="4" max="4" width="11.28125" style="0" bestFit="1" customWidth="1"/>
    <col min="5" max="5" width="12.421875" style="0" bestFit="1" customWidth="1"/>
    <col min="6" max="6" width="8.8515625" style="0" customWidth="1"/>
    <col min="7" max="16384" width="11.421875" style="0" customWidth="1"/>
  </cols>
  <sheetData>
    <row r="3" spans="2:6" ht="12.75">
      <c r="B3" t="s">
        <v>75</v>
      </c>
      <c r="C3" t="s">
        <v>76</v>
      </c>
      <c r="D3" t="s">
        <v>77</v>
      </c>
      <c r="E3" t="s">
        <v>78</v>
      </c>
      <c r="F3" t="s">
        <v>79</v>
      </c>
    </row>
    <row r="4" spans="1:6" ht="12.75">
      <c r="A4" t="str">
        <f>'2002 Year Comparisons'!A23</f>
        <v>Total Accidents</v>
      </c>
      <c r="B4" s="21">
        <f>'2002 Year Comparisons'!C23</f>
        <v>11.777397760410043</v>
      </c>
      <c r="C4" s="21">
        <f>'2002 Year Comparisons'!E23</f>
        <v>21.617837804451216</v>
      </c>
      <c r="D4" s="21">
        <f>'2002 Year Comparisons'!G23</f>
        <v>5.780003170744596</v>
      </c>
      <c r="E4" s="21">
        <f>'2002 Year Comparisons'!I23</f>
        <v>12.337243290437687</v>
      </c>
      <c r="F4" s="21">
        <f>'2002 Year Comparisons'!K23</f>
        <v>12.483795543823508</v>
      </c>
    </row>
    <row r="5" spans="1:6" ht="12.75">
      <c r="A5" t="str">
        <f>'2002 Year Comparisons'!A24</f>
        <v>Lost Time Accidents</v>
      </c>
      <c r="B5" s="21">
        <f>'2002 Year Comparisons'!C24</f>
        <v>1.1777397760410042</v>
      </c>
      <c r="C5" s="21">
        <f>'2002 Year Comparisons'!E24</f>
        <v>2.0588416956620206</v>
      </c>
      <c r="D5" s="21">
        <f>'2002 Year Comparisons'!G24</f>
        <v>4.954288432066797</v>
      </c>
      <c r="E5" s="21">
        <f>'2002 Year Comparisons'!I24</f>
        <v>2.8470561439471584</v>
      </c>
      <c r="F5" s="21">
        <f>'2002 Year Comparisons'!K24</f>
        <v>2.9373636573702373</v>
      </c>
    </row>
    <row r="6" spans="1:6" ht="12.75">
      <c r="A6" t="s">
        <v>80</v>
      </c>
      <c r="B6">
        <v>5.427272727272727</v>
      </c>
      <c r="C6">
        <v>5.427272727272727</v>
      </c>
      <c r="D6">
        <v>5.427272727272727</v>
      </c>
      <c r="E6">
        <v>5.427272727272727</v>
      </c>
      <c r="F6">
        <v>5.427272727272727</v>
      </c>
    </row>
    <row r="7" spans="1:6" ht="12.75">
      <c r="A7" t="str">
        <f>'2002 Year Comparisons'!A25</f>
        <v>Lost Days</v>
      </c>
      <c r="B7" s="21">
        <f>'2002 Year Comparisons'!C25</f>
        <v>1.1777397760410042</v>
      </c>
      <c r="C7" s="21">
        <f>'2002 Year Comparisons'!E25</f>
        <v>73.08888019600172</v>
      </c>
      <c r="D7" s="21">
        <f>'2002 Year Comparisons'!G25</f>
        <v>5.780003170744596</v>
      </c>
      <c r="E7" s="21">
        <f>'2002 Year Comparisons'!I25</f>
        <v>95.85089017955434</v>
      </c>
      <c r="F7" s="21">
        <f>'2002 Year Comparisons'!K25</f>
        <v>44.060454860553556</v>
      </c>
    </row>
    <row r="8" spans="1:6" ht="12.75">
      <c r="A8" t="s">
        <v>80</v>
      </c>
      <c r="B8">
        <v>246.86666666666667</v>
      </c>
      <c r="C8">
        <v>246.86666666666667</v>
      </c>
      <c r="D8">
        <v>246.86666666666667</v>
      </c>
      <c r="E8">
        <v>246.86666666666667</v>
      </c>
      <c r="F8">
        <v>246.86666666666667</v>
      </c>
    </row>
    <row r="76" ht="12.75">
      <c r="A76" t="s">
        <v>81</v>
      </c>
    </row>
    <row r="77" ht="12.75">
      <c r="A77" t="s">
        <v>82</v>
      </c>
    </row>
    <row r="79" ht="12.75">
      <c r="A79" t="s">
        <v>83</v>
      </c>
    </row>
    <row r="83" ht="12.75">
      <c r="A83" t="s">
        <v>84</v>
      </c>
    </row>
    <row r="85" ht="12.75">
      <c r="A85" t="s">
        <v>85</v>
      </c>
    </row>
    <row r="86" ht="12.75">
      <c r="A86" t="s">
        <v>86</v>
      </c>
    </row>
    <row r="87" ht="12.75">
      <c r="A87" t="s">
        <v>87</v>
      </c>
    </row>
    <row r="88" ht="12.75">
      <c r="A88" t="s">
        <v>88</v>
      </c>
    </row>
    <row r="89" ht="12.75">
      <c r="A89" t="s">
        <v>89</v>
      </c>
    </row>
    <row r="90" spans="1:2" ht="12.75">
      <c r="A90" t="s">
        <v>90</v>
      </c>
      <c r="B90" t="s">
        <v>91</v>
      </c>
    </row>
    <row r="91" spans="1:2" ht="12.75">
      <c r="A91" s="101">
        <v>1989</v>
      </c>
      <c r="B91" s="101">
        <v>7.2</v>
      </c>
    </row>
    <row r="92" spans="1:2" ht="12.75">
      <c r="A92" s="101">
        <v>1990</v>
      </c>
      <c r="B92" s="101">
        <v>6.8</v>
      </c>
    </row>
    <row r="93" spans="1:2" ht="12.75">
      <c r="A93" s="101">
        <v>1991</v>
      </c>
      <c r="B93" s="101">
        <v>6.8</v>
      </c>
    </row>
    <row r="94" spans="1:2" ht="12.75">
      <c r="A94" s="101">
        <v>1992</v>
      </c>
      <c r="B94" s="101">
        <v>5.4</v>
      </c>
    </row>
    <row r="95" spans="1:2" ht="12.75">
      <c r="A95" s="101">
        <v>1993</v>
      </c>
      <c r="B95" s="101">
        <v>5.5</v>
      </c>
    </row>
    <row r="96" spans="1:2" ht="12.75">
      <c r="A96" s="101">
        <v>1994</v>
      </c>
      <c r="B96" s="101">
        <v>5</v>
      </c>
    </row>
    <row r="97" spans="1:2" ht="12.75">
      <c r="A97" s="101">
        <v>1995</v>
      </c>
      <c r="B97" s="101">
        <v>4.8</v>
      </c>
    </row>
    <row r="98" spans="1:2" ht="12.75">
      <c r="A98" s="101">
        <v>1996</v>
      </c>
      <c r="B98" s="101">
        <v>5.1</v>
      </c>
    </row>
    <row r="99" spans="1:2" ht="12.75">
      <c r="A99" s="101">
        <v>1997</v>
      </c>
      <c r="B99" s="101">
        <v>4.9</v>
      </c>
    </row>
    <row r="100" spans="1:2" ht="12.75">
      <c r="A100" s="101">
        <v>1998</v>
      </c>
      <c r="B100" s="101">
        <v>3.9</v>
      </c>
    </row>
    <row r="101" spans="1:2" ht="12.75">
      <c r="A101" s="101">
        <v>1999</v>
      </c>
      <c r="B101" s="101">
        <v>4.3</v>
      </c>
    </row>
    <row r="102" spans="1:2" ht="12.75">
      <c r="A102" t="s">
        <v>92</v>
      </c>
      <c r="B102">
        <f>AVERAGE(B91:B101)</f>
        <v>5.427272727272727</v>
      </c>
    </row>
    <row r="106" ht="12.75">
      <c r="A106" t="s">
        <v>84</v>
      </c>
    </row>
    <row r="108" ht="12.75">
      <c r="A108" t="s">
        <v>93</v>
      </c>
    </row>
    <row r="109" ht="12.75">
      <c r="A109" t="s">
        <v>86</v>
      </c>
    </row>
    <row r="110" ht="12.75">
      <c r="A110" t="s">
        <v>94</v>
      </c>
    </row>
    <row r="111" ht="12.75">
      <c r="A111" t="s">
        <v>88</v>
      </c>
    </row>
    <row r="112" ht="12.75">
      <c r="A112" t="s">
        <v>89</v>
      </c>
    </row>
    <row r="113" spans="1:2" ht="12.75">
      <c r="A113" t="s">
        <v>90</v>
      </c>
      <c r="B113" t="s">
        <v>91</v>
      </c>
    </row>
    <row r="114" spans="1:2" ht="12.75">
      <c r="A114" s="101">
        <v>1989</v>
      </c>
      <c r="B114" s="101">
        <v>261.7</v>
      </c>
    </row>
    <row r="115" spans="1:2" ht="12.75">
      <c r="A115" s="101">
        <v>1990</v>
      </c>
      <c r="B115" s="101">
        <v>226</v>
      </c>
    </row>
    <row r="116" spans="1:2" ht="12.75">
      <c r="A116" s="101">
        <v>1991</v>
      </c>
      <c r="B116" s="101">
        <v>252.9</v>
      </c>
    </row>
    <row r="117" spans="1:2" ht="12.75">
      <c r="A117" t="s">
        <v>95</v>
      </c>
      <c r="B117">
        <f>AVERAGE(B114:B116)</f>
        <v>246.86666666666667</v>
      </c>
    </row>
  </sheetData>
  <printOptions/>
  <pageMargins left="0.75" right="0.75" top="1" bottom="1" header="0.5" footer="0.5"/>
  <pageSetup orientation="portrait" paperSize="9"/>
  <drawing r:id="rId1"/>
</worksheet>
</file>

<file path=xl/worksheets/sheet20.xml><?xml version="1.0" encoding="utf-8"?>
<worksheet xmlns="http://schemas.openxmlformats.org/spreadsheetml/2006/main" xmlns:r="http://schemas.openxmlformats.org/officeDocument/2006/relationships">
  <dimension ref="A1:O56"/>
  <sheetViews>
    <sheetView workbookViewId="0" topLeftCell="A1">
      <pane xSplit="1" ySplit="2" topLeftCell="B3" activePane="bottomRight" state="frozen"/>
      <selection pane="topLeft" activeCell="A1" sqref="A1"/>
      <selection pane="topRight" activeCell="B1" sqref="B1"/>
      <selection pane="bottomLeft" activeCell="A3" sqref="A3"/>
      <selection pane="bottomRight" activeCell="A2" sqref="A2"/>
    </sheetView>
  </sheetViews>
  <sheetFormatPr defaultColWidth="9.140625" defaultRowHeight="12.75"/>
  <cols>
    <col min="1" max="1" width="23.00390625" style="0" customWidth="1"/>
    <col min="2" max="2" width="11.421875" style="0" customWidth="1"/>
    <col min="3" max="3" width="10.421875" style="0" customWidth="1"/>
    <col min="4" max="4" width="11.421875" style="0" customWidth="1"/>
    <col min="5" max="5" width="11.00390625" style="0" customWidth="1"/>
    <col min="6" max="6" width="10.140625" style="0" customWidth="1"/>
    <col min="7" max="7" width="9.8515625" style="0" customWidth="1"/>
    <col min="8" max="8" width="8.8515625" style="0" customWidth="1"/>
    <col min="9" max="9" width="10.421875" style="0" customWidth="1"/>
    <col min="10" max="10" width="11.8515625" style="0" customWidth="1"/>
    <col min="11" max="11" width="9.8515625" style="0" customWidth="1"/>
    <col min="12" max="12" width="10.421875" style="0" customWidth="1"/>
    <col min="13" max="13" width="8.8515625" style="0" customWidth="1"/>
    <col min="14" max="15" width="27.7109375" style="0" customWidth="1"/>
    <col min="16" max="16384" width="8.8515625" style="0" customWidth="1"/>
  </cols>
  <sheetData>
    <row r="1" spans="1:14" s="1" customFormat="1" ht="25.5" customHeight="1">
      <c r="A1" s="278" t="s">
        <v>63</v>
      </c>
      <c r="B1" s="278"/>
      <c r="C1" s="278"/>
      <c r="D1" s="278"/>
      <c r="E1" s="278"/>
      <c r="F1" s="278"/>
      <c r="G1" s="278"/>
      <c r="H1" s="278"/>
      <c r="I1" s="278"/>
      <c r="J1" s="278"/>
      <c r="K1" s="278"/>
      <c r="L1" s="278"/>
      <c r="M1" s="278"/>
      <c r="N1" s="1" t="s">
        <v>139</v>
      </c>
    </row>
    <row r="2" spans="1:15" s="1" customFormat="1" ht="38.25">
      <c r="A2" s="1" t="s">
        <v>116</v>
      </c>
      <c r="B2" s="2" t="s">
        <v>117</v>
      </c>
      <c r="C2" s="2" t="s">
        <v>118</v>
      </c>
      <c r="D2" s="1" t="s">
        <v>119</v>
      </c>
      <c r="E2" s="1" t="s">
        <v>120</v>
      </c>
      <c r="F2" s="1" t="s">
        <v>121</v>
      </c>
      <c r="G2" s="1" t="s">
        <v>122</v>
      </c>
      <c r="H2" s="1" t="s">
        <v>123</v>
      </c>
      <c r="I2" s="1" t="s">
        <v>124</v>
      </c>
      <c r="J2" s="1" t="s">
        <v>125</v>
      </c>
      <c r="K2" s="1" t="s">
        <v>121</v>
      </c>
      <c r="L2" s="1" t="s">
        <v>122</v>
      </c>
      <c r="M2" s="1" t="s">
        <v>123</v>
      </c>
      <c r="N2" s="1" t="s">
        <v>137</v>
      </c>
      <c r="O2" s="1" t="s">
        <v>138</v>
      </c>
    </row>
    <row r="3" spans="1:13" ht="12.75">
      <c r="A3" s="1" t="s">
        <v>148</v>
      </c>
      <c r="B3" s="18">
        <v>37895</v>
      </c>
      <c r="C3" s="18">
        <v>37986</v>
      </c>
      <c r="D3">
        <v>18</v>
      </c>
      <c r="E3">
        <v>126</v>
      </c>
      <c r="F3">
        <v>0</v>
      </c>
      <c r="G3">
        <v>0</v>
      </c>
      <c r="H3">
        <v>0</v>
      </c>
      <c r="I3">
        <v>47</v>
      </c>
      <c r="J3">
        <v>329</v>
      </c>
      <c r="K3">
        <v>0</v>
      </c>
      <c r="L3">
        <v>0</v>
      </c>
      <c r="M3">
        <v>0</v>
      </c>
    </row>
    <row r="4" spans="1:14" ht="12.75">
      <c r="A4" s="1" t="s">
        <v>128</v>
      </c>
      <c r="B4" s="18">
        <v>37895</v>
      </c>
      <c r="C4" s="18">
        <v>37986</v>
      </c>
      <c r="D4">
        <v>76</v>
      </c>
      <c r="E4">
        <v>1672</v>
      </c>
      <c r="F4">
        <v>0</v>
      </c>
      <c r="G4">
        <v>0</v>
      </c>
      <c r="H4">
        <v>0</v>
      </c>
      <c r="I4">
        <v>16</v>
      </c>
      <c r="J4">
        <v>352</v>
      </c>
      <c r="K4">
        <v>1</v>
      </c>
      <c r="L4">
        <v>0</v>
      </c>
      <c r="M4">
        <v>0</v>
      </c>
      <c r="N4" t="s">
        <v>40</v>
      </c>
    </row>
    <row r="5" spans="1:13" ht="12.75">
      <c r="A5" s="1" t="s">
        <v>132</v>
      </c>
      <c r="B5" s="18">
        <v>37895</v>
      </c>
      <c r="C5" s="18">
        <v>37986</v>
      </c>
      <c r="D5">
        <v>6</v>
      </c>
      <c r="E5">
        <v>24</v>
      </c>
      <c r="F5">
        <v>0</v>
      </c>
      <c r="G5">
        <v>0</v>
      </c>
      <c r="H5">
        <v>0</v>
      </c>
      <c r="I5">
        <v>86</v>
      </c>
      <c r="J5">
        <v>185</v>
      </c>
      <c r="K5">
        <v>0</v>
      </c>
      <c r="L5">
        <v>0</v>
      </c>
      <c r="M5">
        <v>0</v>
      </c>
    </row>
    <row r="6" spans="1:3" ht="12.75">
      <c r="A6" s="1" t="s">
        <v>186</v>
      </c>
      <c r="B6" s="18">
        <v>37895</v>
      </c>
      <c r="C6" s="18">
        <v>37986</v>
      </c>
    </row>
    <row r="7" spans="1:13" ht="12.75">
      <c r="A7" s="1" t="s">
        <v>184</v>
      </c>
      <c r="B7" s="18">
        <v>37895</v>
      </c>
      <c r="C7" s="18">
        <v>37986</v>
      </c>
      <c r="D7">
        <v>32</v>
      </c>
      <c r="E7">
        <v>192</v>
      </c>
      <c r="F7">
        <v>0</v>
      </c>
      <c r="G7">
        <v>0</v>
      </c>
      <c r="H7">
        <v>0</v>
      </c>
      <c r="I7">
        <v>92</v>
      </c>
      <c r="J7">
        <v>552</v>
      </c>
      <c r="K7">
        <v>0</v>
      </c>
      <c r="L7">
        <v>0</v>
      </c>
      <c r="M7">
        <v>0</v>
      </c>
    </row>
    <row r="8" spans="1:13" ht="12.75">
      <c r="A8" s="1" t="s">
        <v>187</v>
      </c>
      <c r="B8" s="18">
        <v>37895</v>
      </c>
      <c r="C8" s="18">
        <v>37986</v>
      </c>
      <c r="D8">
        <v>17</v>
      </c>
      <c r="E8">
        <v>34</v>
      </c>
      <c r="F8">
        <v>0</v>
      </c>
      <c r="G8">
        <v>0</v>
      </c>
      <c r="H8">
        <v>0</v>
      </c>
      <c r="I8">
        <v>75</v>
      </c>
      <c r="J8">
        <v>150</v>
      </c>
      <c r="K8">
        <v>0</v>
      </c>
      <c r="L8">
        <v>0</v>
      </c>
      <c r="M8">
        <v>0</v>
      </c>
    </row>
    <row r="9" spans="1:13" ht="12.75">
      <c r="A9" s="1" t="s">
        <v>150</v>
      </c>
      <c r="B9" s="18">
        <v>37895</v>
      </c>
      <c r="C9" s="18">
        <v>37986</v>
      </c>
      <c r="D9">
        <v>12</v>
      </c>
      <c r="E9">
        <v>144</v>
      </c>
      <c r="F9">
        <v>0</v>
      </c>
      <c r="G9">
        <v>0</v>
      </c>
      <c r="H9">
        <v>0</v>
      </c>
      <c r="I9">
        <v>47</v>
      </c>
      <c r="J9">
        <v>564</v>
      </c>
      <c r="K9">
        <v>1</v>
      </c>
      <c r="L9">
        <v>1</v>
      </c>
      <c r="M9">
        <v>1</v>
      </c>
    </row>
    <row r="10" spans="1:13" ht="12.75">
      <c r="A10" s="1" t="s">
        <v>151</v>
      </c>
      <c r="B10" s="18">
        <v>37895</v>
      </c>
      <c r="C10" s="18">
        <v>37986</v>
      </c>
      <c r="D10">
        <v>9</v>
      </c>
      <c r="E10">
        <v>78</v>
      </c>
      <c r="F10">
        <v>0</v>
      </c>
      <c r="G10">
        <v>0</v>
      </c>
      <c r="H10">
        <v>0</v>
      </c>
      <c r="I10">
        <v>83</v>
      </c>
      <c r="J10">
        <v>111</v>
      </c>
      <c r="K10">
        <v>0</v>
      </c>
      <c r="L10">
        <v>0</v>
      </c>
      <c r="M10">
        <v>0</v>
      </c>
    </row>
    <row r="11" spans="1:13" ht="12.75">
      <c r="A11" s="1" t="s">
        <v>102</v>
      </c>
      <c r="B11" s="18">
        <v>37895</v>
      </c>
      <c r="C11" s="18">
        <v>37986</v>
      </c>
      <c r="D11">
        <v>74</v>
      </c>
      <c r="E11">
        <v>1480</v>
      </c>
      <c r="F11">
        <v>0</v>
      </c>
      <c r="G11">
        <v>0</v>
      </c>
      <c r="H11">
        <v>0</v>
      </c>
      <c r="I11">
        <v>18</v>
      </c>
      <c r="J11">
        <v>360</v>
      </c>
      <c r="K11">
        <v>1</v>
      </c>
      <c r="L11">
        <v>1</v>
      </c>
      <c r="M11">
        <v>82</v>
      </c>
    </row>
    <row r="12" spans="1:14" s="16" customFormat="1" ht="12.75">
      <c r="A12" s="16" t="s">
        <v>127</v>
      </c>
      <c r="B12" s="128">
        <v>37895</v>
      </c>
      <c r="C12" s="128">
        <v>37986</v>
      </c>
      <c r="D12" s="16">
        <v>47</v>
      </c>
      <c r="E12" s="16">
        <v>1034</v>
      </c>
      <c r="F12" s="16">
        <v>1</v>
      </c>
      <c r="G12" s="16">
        <v>0</v>
      </c>
      <c r="H12" s="16">
        <v>0</v>
      </c>
      <c r="I12" s="16">
        <v>45</v>
      </c>
      <c r="J12" s="16">
        <v>336</v>
      </c>
      <c r="K12" s="16">
        <v>1</v>
      </c>
      <c r="L12" s="16">
        <v>1</v>
      </c>
      <c r="M12" s="16">
        <v>0</v>
      </c>
      <c r="N12" s="16" t="s">
        <v>28</v>
      </c>
    </row>
    <row r="13" spans="1:3" ht="12.75">
      <c r="A13" s="1" t="s">
        <v>185</v>
      </c>
      <c r="B13" s="18">
        <v>37895</v>
      </c>
      <c r="C13" s="18">
        <v>37986</v>
      </c>
    </row>
    <row r="14" spans="1:15" ht="12.75">
      <c r="A14" s="1" t="s">
        <v>162</v>
      </c>
      <c r="B14" s="18">
        <v>37895</v>
      </c>
      <c r="C14" s="18">
        <v>37986</v>
      </c>
      <c r="D14">
        <v>41</v>
      </c>
      <c r="E14">
        <v>861</v>
      </c>
      <c r="F14">
        <v>2</v>
      </c>
      <c r="G14">
        <v>1</v>
      </c>
      <c r="H14">
        <v>1</v>
      </c>
      <c r="I14">
        <v>51</v>
      </c>
      <c r="J14">
        <v>560</v>
      </c>
      <c r="K14">
        <v>0</v>
      </c>
      <c r="L14">
        <v>0</v>
      </c>
      <c r="M14">
        <v>0</v>
      </c>
      <c r="N14" t="s">
        <v>38</v>
      </c>
      <c r="O14" t="s">
        <v>39</v>
      </c>
    </row>
    <row r="15" spans="1:13" ht="12.75">
      <c r="A15" s="1" t="s">
        <v>141</v>
      </c>
      <c r="B15" s="18">
        <v>37895</v>
      </c>
      <c r="C15" s="18">
        <v>37986</v>
      </c>
      <c r="D15">
        <v>92</v>
      </c>
      <c r="E15">
        <v>1932</v>
      </c>
      <c r="F15">
        <v>4</v>
      </c>
      <c r="G15">
        <v>0</v>
      </c>
      <c r="H15">
        <v>0</v>
      </c>
      <c r="I15">
        <v>0</v>
      </c>
      <c r="J15">
        <v>0</v>
      </c>
      <c r="K15">
        <v>0</v>
      </c>
      <c r="L15">
        <v>0</v>
      </c>
      <c r="M15">
        <v>0</v>
      </c>
    </row>
    <row r="16" spans="1:13" ht="12.75">
      <c r="A16" s="1" t="s">
        <v>142</v>
      </c>
      <c r="B16" s="18">
        <v>37895</v>
      </c>
      <c r="C16" s="18">
        <v>37986</v>
      </c>
      <c r="D16">
        <v>75</v>
      </c>
      <c r="E16">
        <v>900</v>
      </c>
      <c r="F16">
        <v>2</v>
      </c>
      <c r="G16">
        <v>1</v>
      </c>
      <c r="H16">
        <v>14</v>
      </c>
      <c r="I16">
        <v>17</v>
      </c>
      <c r="J16">
        <v>204</v>
      </c>
      <c r="K16">
        <v>0</v>
      </c>
      <c r="L16">
        <v>0</v>
      </c>
      <c r="M16">
        <v>0</v>
      </c>
    </row>
    <row r="17" spans="1:13" ht="12.75">
      <c r="A17" s="1" t="s">
        <v>129</v>
      </c>
      <c r="B17" s="18">
        <v>37895</v>
      </c>
      <c r="C17" s="18">
        <v>37986</v>
      </c>
      <c r="D17">
        <v>15</v>
      </c>
      <c r="E17">
        <v>180</v>
      </c>
      <c r="F17">
        <v>0</v>
      </c>
      <c r="G17">
        <v>0</v>
      </c>
      <c r="H17">
        <v>0</v>
      </c>
      <c r="I17">
        <v>77</v>
      </c>
      <c r="J17">
        <v>300</v>
      </c>
      <c r="K17">
        <v>0</v>
      </c>
      <c r="L17">
        <v>0</v>
      </c>
      <c r="M17">
        <v>0</v>
      </c>
    </row>
    <row r="18" spans="1:3" ht="12.75">
      <c r="A18" s="1" t="s">
        <v>149</v>
      </c>
      <c r="B18" s="18">
        <v>37895</v>
      </c>
      <c r="C18" s="18">
        <v>37986</v>
      </c>
    </row>
    <row r="19" spans="1:13" ht="12.75">
      <c r="A19" s="1" t="s">
        <v>130</v>
      </c>
      <c r="B19" s="18">
        <v>37895</v>
      </c>
      <c r="C19" s="18">
        <v>37986</v>
      </c>
      <c r="D19">
        <v>41</v>
      </c>
      <c r="E19">
        <v>369</v>
      </c>
      <c r="F19">
        <v>0</v>
      </c>
      <c r="G19">
        <v>0</v>
      </c>
      <c r="H19">
        <v>0</v>
      </c>
      <c r="I19">
        <v>24</v>
      </c>
      <c r="J19">
        <v>216</v>
      </c>
      <c r="K19">
        <v>0</v>
      </c>
      <c r="L19">
        <v>0</v>
      </c>
      <c r="M19">
        <v>0</v>
      </c>
    </row>
    <row r="20" spans="1:13" ht="12.75" customHeight="1">
      <c r="A20" s="1" t="s">
        <v>147</v>
      </c>
      <c r="B20" s="18">
        <v>37895</v>
      </c>
      <c r="C20" s="18">
        <v>37986</v>
      </c>
      <c r="D20">
        <v>28</v>
      </c>
      <c r="E20">
        <v>140</v>
      </c>
      <c r="F20">
        <v>0</v>
      </c>
      <c r="G20">
        <v>0</v>
      </c>
      <c r="H20">
        <v>0</v>
      </c>
      <c r="I20">
        <v>64</v>
      </c>
      <c r="J20">
        <v>320</v>
      </c>
      <c r="K20">
        <v>0</v>
      </c>
      <c r="L20">
        <v>0</v>
      </c>
      <c r="M20">
        <v>0</v>
      </c>
    </row>
    <row r="21" spans="1:13" ht="12.75">
      <c r="A21" s="1" t="s">
        <v>140</v>
      </c>
      <c r="B21" s="18">
        <v>37895</v>
      </c>
      <c r="C21" s="18">
        <v>37986</v>
      </c>
      <c r="D21">
        <v>92</v>
      </c>
      <c r="E21">
        <v>1932</v>
      </c>
      <c r="F21">
        <v>8</v>
      </c>
      <c r="G21">
        <v>0</v>
      </c>
      <c r="H21">
        <v>0</v>
      </c>
      <c r="I21">
        <v>0</v>
      </c>
      <c r="J21">
        <v>0</v>
      </c>
      <c r="K21">
        <v>0</v>
      </c>
      <c r="L21">
        <v>0</v>
      </c>
      <c r="M21">
        <v>0</v>
      </c>
    </row>
    <row r="22" spans="1:3" ht="12.75">
      <c r="A22" s="1" t="s">
        <v>164</v>
      </c>
      <c r="B22" s="18">
        <v>37895</v>
      </c>
      <c r="C22" s="18">
        <v>37986</v>
      </c>
    </row>
    <row r="23" spans="1:3" ht="12.75">
      <c r="A23" s="1" t="s">
        <v>134</v>
      </c>
      <c r="B23" s="18">
        <v>37895</v>
      </c>
      <c r="C23" s="18">
        <v>37986</v>
      </c>
    </row>
    <row r="24" spans="1:3" ht="12.75">
      <c r="A24" s="1" t="s">
        <v>192</v>
      </c>
      <c r="B24" s="18">
        <v>37895</v>
      </c>
      <c r="C24" s="18">
        <v>37986</v>
      </c>
    </row>
    <row r="25" spans="1:14" ht="12.75" customHeight="1">
      <c r="A25" s="1" t="s">
        <v>189</v>
      </c>
      <c r="B25" s="18">
        <v>37895</v>
      </c>
      <c r="C25" s="18">
        <v>37986</v>
      </c>
      <c r="D25">
        <v>36</v>
      </c>
      <c r="E25">
        <v>792</v>
      </c>
      <c r="F25">
        <v>0</v>
      </c>
      <c r="G25">
        <v>0</v>
      </c>
      <c r="H25">
        <v>0</v>
      </c>
      <c r="I25">
        <v>56</v>
      </c>
      <c r="J25">
        <v>1232</v>
      </c>
      <c r="K25">
        <v>1</v>
      </c>
      <c r="L25">
        <v>0</v>
      </c>
      <c r="M25">
        <v>0</v>
      </c>
      <c r="N25" t="s">
        <v>29</v>
      </c>
    </row>
    <row r="26" spans="1:13" ht="12.75">
      <c r="A26" s="1" t="s">
        <v>190</v>
      </c>
      <c r="B26" s="18">
        <v>37895</v>
      </c>
      <c r="C26" s="18">
        <v>37986</v>
      </c>
      <c r="D26">
        <v>7</v>
      </c>
      <c r="E26">
        <v>35</v>
      </c>
      <c r="F26">
        <v>0</v>
      </c>
      <c r="G26">
        <v>0</v>
      </c>
      <c r="H26">
        <v>0</v>
      </c>
      <c r="I26">
        <v>61</v>
      </c>
      <c r="J26">
        <v>305</v>
      </c>
      <c r="K26">
        <v>0</v>
      </c>
      <c r="L26">
        <v>0</v>
      </c>
      <c r="M26">
        <v>0</v>
      </c>
    </row>
    <row r="27" spans="1:13" ht="12.75">
      <c r="A27" s="1" t="s">
        <v>183</v>
      </c>
      <c r="B27" s="18">
        <v>37895</v>
      </c>
      <c r="C27" s="18">
        <v>37986</v>
      </c>
      <c r="D27">
        <v>41</v>
      </c>
      <c r="E27">
        <v>205</v>
      </c>
      <c r="F27">
        <v>0</v>
      </c>
      <c r="G27">
        <v>0</v>
      </c>
      <c r="H27">
        <v>0</v>
      </c>
      <c r="I27">
        <v>51</v>
      </c>
      <c r="J27">
        <v>255</v>
      </c>
      <c r="K27">
        <v>0</v>
      </c>
      <c r="L27">
        <v>0</v>
      </c>
      <c r="M27">
        <v>0</v>
      </c>
    </row>
    <row r="28" spans="1:3" ht="12.75">
      <c r="A28" s="1" t="s">
        <v>191</v>
      </c>
      <c r="B28" s="18">
        <v>37895</v>
      </c>
      <c r="C28" s="18">
        <v>37986</v>
      </c>
    </row>
    <row r="29" spans="1:13" ht="12.75">
      <c r="A29" s="1" t="s">
        <v>131</v>
      </c>
      <c r="B29" s="18">
        <v>37895</v>
      </c>
      <c r="C29" s="18">
        <v>37986</v>
      </c>
      <c r="D29">
        <v>6</v>
      </c>
      <c r="E29">
        <v>72</v>
      </c>
      <c r="F29">
        <v>0</v>
      </c>
      <c r="G29">
        <v>0</v>
      </c>
      <c r="H29">
        <v>0</v>
      </c>
      <c r="I29">
        <v>86</v>
      </c>
      <c r="J29">
        <v>1032</v>
      </c>
      <c r="K29">
        <v>0</v>
      </c>
      <c r="L29">
        <v>0</v>
      </c>
      <c r="M29">
        <v>0</v>
      </c>
    </row>
    <row r="30" spans="1:15" s="1" customFormat="1" ht="12.75">
      <c r="A30" s="7" t="s">
        <v>154</v>
      </c>
      <c r="B30" s="17"/>
      <c r="C30" s="17"/>
      <c r="D30" s="9">
        <f aca="true" t="shared" si="0" ref="D30:M30">SUM(D4:D29)</f>
        <v>747</v>
      </c>
      <c r="E30" s="9">
        <f t="shared" si="0"/>
        <v>12076</v>
      </c>
      <c r="F30" s="9">
        <f t="shared" si="0"/>
        <v>17</v>
      </c>
      <c r="G30" s="9">
        <f t="shared" si="0"/>
        <v>2</v>
      </c>
      <c r="H30" s="9">
        <f t="shared" si="0"/>
        <v>15</v>
      </c>
      <c r="I30" s="9">
        <f t="shared" si="0"/>
        <v>949</v>
      </c>
      <c r="J30" s="9">
        <f t="shared" si="0"/>
        <v>7034</v>
      </c>
      <c r="K30" s="9">
        <f t="shared" si="0"/>
        <v>5</v>
      </c>
      <c r="L30" s="9">
        <f t="shared" si="0"/>
        <v>3</v>
      </c>
      <c r="M30" s="9">
        <f t="shared" si="0"/>
        <v>83</v>
      </c>
      <c r="N30" s="16"/>
      <c r="O30" s="16"/>
    </row>
    <row r="33" spans="1:3" ht="12.75">
      <c r="A33" s="23" t="s">
        <v>166</v>
      </c>
      <c r="B33" s="123">
        <f>COUNT(B3:B29)</f>
        <v>27</v>
      </c>
      <c r="C33" s="18"/>
    </row>
    <row r="34" spans="1:3" ht="12.75">
      <c r="A34" s="4" t="s">
        <v>152</v>
      </c>
      <c r="B34" s="124">
        <f>COUNT(D3:D29)</f>
        <v>20</v>
      </c>
      <c r="C34" s="125">
        <f>B34/B33</f>
        <v>0.7407407407407407</v>
      </c>
    </row>
    <row r="35" spans="1:3" ht="12.75">
      <c r="A35" s="1"/>
      <c r="B35" s="19"/>
      <c r="C35" s="19"/>
    </row>
    <row r="36" spans="1:3" ht="38.25">
      <c r="A36" s="1"/>
      <c r="B36" s="19" t="s">
        <v>178</v>
      </c>
      <c r="C36" s="19" t="s">
        <v>179</v>
      </c>
    </row>
    <row r="37" spans="1:3" ht="12.75">
      <c r="A37" s="1" t="s">
        <v>153</v>
      </c>
      <c r="B37" s="19"/>
      <c r="C37" s="19"/>
    </row>
    <row r="38" spans="1:3" ht="12.75">
      <c r="A38" s="4" t="s">
        <v>157</v>
      </c>
      <c r="B38" s="126">
        <f>E30</f>
        <v>12076</v>
      </c>
      <c r="C38" s="126"/>
    </row>
    <row r="39" spans="1:3" ht="12.75">
      <c r="A39" s="4" t="s">
        <v>158</v>
      </c>
      <c r="B39" s="126">
        <f>E30*12</f>
        <v>144912</v>
      </c>
      <c r="C39" s="126"/>
    </row>
    <row r="40" spans="1:3" ht="12.75">
      <c r="A40" s="4" t="s">
        <v>121</v>
      </c>
      <c r="B40" s="19">
        <f>F30</f>
        <v>17</v>
      </c>
      <c r="C40" s="126">
        <f>B40*200000/$B$39</f>
        <v>23.46251518162747</v>
      </c>
    </row>
    <row r="41" spans="1:3" ht="12.75">
      <c r="A41" s="4" t="s">
        <v>122</v>
      </c>
      <c r="B41" s="19">
        <f>G30</f>
        <v>2</v>
      </c>
      <c r="C41" s="126">
        <f>B41*200000/$B$39</f>
        <v>2.7602959037208787</v>
      </c>
    </row>
    <row r="42" spans="1:3" ht="12.75">
      <c r="A42" s="4" t="s">
        <v>177</v>
      </c>
      <c r="B42" s="19">
        <f>H30</f>
        <v>15</v>
      </c>
      <c r="C42" s="126">
        <f>B42*200000/$B$39</f>
        <v>20.702219277906593</v>
      </c>
    </row>
    <row r="43" spans="1:3" ht="12.75">
      <c r="A43" s="4"/>
      <c r="B43" s="126"/>
      <c r="C43" s="126"/>
    </row>
    <row r="44" spans="1:3" ht="12.75">
      <c r="A44" s="5" t="s">
        <v>155</v>
      </c>
      <c r="B44" s="126"/>
      <c r="C44" s="126"/>
    </row>
    <row r="45" spans="1:3" ht="12.75">
      <c r="A45" s="4" t="s">
        <v>159</v>
      </c>
      <c r="B45" s="126">
        <f>J30</f>
        <v>7034</v>
      </c>
      <c r="C45" s="126"/>
    </row>
    <row r="46" spans="1:3" ht="12.75">
      <c r="A46" s="4" t="s">
        <v>174</v>
      </c>
      <c r="B46" s="126">
        <f>J30*8</f>
        <v>56272</v>
      </c>
      <c r="C46" s="126"/>
    </row>
    <row r="47" spans="1:3" ht="12.75">
      <c r="A47" s="4" t="s">
        <v>121</v>
      </c>
      <c r="B47" s="19">
        <f>K30</f>
        <v>5</v>
      </c>
      <c r="C47" s="126">
        <f>B47*200000/$B$46</f>
        <v>17.7708274097242</v>
      </c>
    </row>
    <row r="48" spans="1:3" ht="12.75">
      <c r="A48" s="4" t="s">
        <v>122</v>
      </c>
      <c r="B48" s="19">
        <f>L30</f>
        <v>3</v>
      </c>
      <c r="C48" s="126">
        <f>B48*200000/$B$46</f>
        <v>10.662496445834519</v>
      </c>
    </row>
    <row r="49" spans="1:3" ht="12.75">
      <c r="A49" s="4" t="s">
        <v>177</v>
      </c>
      <c r="B49" s="19">
        <f>M30</f>
        <v>83</v>
      </c>
      <c r="C49" s="126">
        <f>B49*200000/$B$46</f>
        <v>294.9957350014217</v>
      </c>
    </row>
    <row r="50" spans="1:3" ht="12.75">
      <c r="A50" s="4"/>
      <c r="B50" s="126"/>
      <c r="C50" s="126"/>
    </row>
    <row r="51" spans="1:3" ht="25.5">
      <c r="A51" s="5" t="s">
        <v>156</v>
      </c>
      <c r="B51" s="126"/>
      <c r="C51" s="126"/>
    </row>
    <row r="52" spans="1:3" ht="12.75">
      <c r="A52" s="4" t="s">
        <v>175</v>
      </c>
      <c r="B52" s="126">
        <f>B38+B45</f>
        <v>19110</v>
      </c>
      <c r="C52" s="126"/>
    </row>
    <row r="53" spans="1:3" ht="12.75">
      <c r="A53" s="4" t="s">
        <v>176</v>
      </c>
      <c r="B53" s="126">
        <f>B39+B46</f>
        <v>201184</v>
      </c>
      <c r="C53" s="126"/>
    </row>
    <row r="54" spans="1:3" ht="12.75">
      <c r="A54" s="4" t="s">
        <v>121</v>
      </c>
      <c r="B54" s="19">
        <f>B40+B47</f>
        <v>22</v>
      </c>
      <c r="C54" s="126">
        <f>(B40+B47)*200000/($B$39+$B$46)</f>
        <v>21.87052648321934</v>
      </c>
    </row>
    <row r="55" spans="1:3" ht="12.75">
      <c r="A55" s="4" t="s">
        <v>122</v>
      </c>
      <c r="B55" s="19">
        <f>B41+B48</f>
        <v>5</v>
      </c>
      <c r="C55" s="126">
        <f>(B41+B48)*200000/($B$39+$B$46)</f>
        <v>4.970574200731669</v>
      </c>
    </row>
    <row r="56" spans="1:3" ht="12.75">
      <c r="A56" s="4" t="s">
        <v>177</v>
      </c>
      <c r="B56" s="19">
        <f>B42+B49</f>
        <v>98</v>
      </c>
      <c r="C56" s="126">
        <f>(B42+B49)*200000/($B$39+$B$46)</f>
        <v>97.4232543343407</v>
      </c>
    </row>
  </sheetData>
  <mergeCells count="1">
    <mergeCell ref="A1:M1"/>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K30"/>
  <sheetViews>
    <sheetView workbookViewId="0" topLeftCell="A1">
      <selection activeCell="J3" sqref="J3"/>
    </sheetView>
  </sheetViews>
  <sheetFormatPr defaultColWidth="9.140625" defaultRowHeight="12.75"/>
  <cols>
    <col min="1" max="1" width="30.28125" style="132" bestFit="1" customWidth="1"/>
    <col min="2" max="2" width="12.8515625" style="132" customWidth="1"/>
    <col min="3" max="3" width="12.8515625" style="203" customWidth="1"/>
    <col min="4" max="11" width="12.8515625" style="132" customWidth="1"/>
    <col min="12" max="16384" width="8.8515625" style="132" customWidth="1"/>
  </cols>
  <sheetData>
    <row r="1" spans="1:11" ht="13.5" thickBot="1">
      <c r="A1" s="129"/>
      <c r="B1" s="306" t="s">
        <v>58</v>
      </c>
      <c r="C1" s="307"/>
      <c r="D1" s="306" t="s">
        <v>59</v>
      </c>
      <c r="E1" s="307"/>
      <c r="F1" s="306" t="s">
        <v>60</v>
      </c>
      <c r="G1" s="307"/>
      <c r="H1" s="306" t="s">
        <v>61</v>
      </c>
      <c r="I1" s="307"/>
      <c r="J1" s="308" t="s">
        <v>62</v>
      </c>
      <c r="K1" s="309"/>
    </row>
    <row r="2" spans="1:11" ht="12.75">
      <c r="A2" s="133"/>
      <c r="B2" s="134" t="s">
        <v>200</v>
      </c>
      <c r="C2" s="135" t="s">
        <v>201</v>
      </c>
      <c r="D2" s="134" t="s">
        <v>200</v>
      </c>
      <c r="E2" s="136" t="s">
        <v>201</v>
      </c>
      <c r="F2" s="134" t="s">
        <v>200</v>
      </c>
      <c r="G2" s="136" t="s">
        <v>201</v>
      </c>
      <c r="H2" s="134" t="s">
        <v>200</v>
      </c>
      <c r="I2" s="137" t="s">
        <v>201</v>
      </c>
      <c r="J2" s="130" t="s">
        <v>200</v>
      </c>
      <c r="K2" s="131" t="s">
        <v>201</v>
      </c>
    </row>
    <row r="3" spans="1:11" ht="12.75">
      <c r="A3" s="138" t="s">
        <v>152</v>
      </c>
      <c r="B3" s="139">
        <f>'2003 First Quarter'!B34</f>
        <v>21</v>
      </c>
      <c r="C3" s="140">
        <f>'2003 First Quarter'!C34</f>
        <v>0.7777777777777778</v>
      </c>
      <c r="D3" s="141">
        <f>'2003 Second Quarter'!B34</f>
        <v>22</v>
      </c>
      <c r="E3" s="140">
        <f>'2003 Second Quarter'!C34</f>
        <v>0.8148148148148148</v>
      </c>
      <c r="F3" s="141">
        <f>'2003 Third Quarter'!B34</f>
        <v>22</v>
      </c>
      <c r="G3" s="140">
        <f>'2003 Third Quarter'!C34</f>
        <v>0.8148148148148148</v>
      </c>
      <c r="H3" s="141">
        <f>'2003 Fourth Quarter'!B34</f>
        <v>20</v>
      </c>
      <c r="I3" s="142">
        <f>'2003 Fourth Quarter'!C34</f>
        <v>0.7407407407407407</v>
      </c>
      <c r="J3" s="143">
        <f>(B3+D3+F3+H3)/4</f>
        <v>21.25</v>
      </c>
      <c r="K3" s="144">
        <f>(C3+E3+G3+I3)/4</f>
        <v>0.787037037037037</v>
      </c>
    </row>
    <row r="4" spans="1:11" ht="13.5" thickBot="1">
      <c r="A4" s="145"/>
      <c r="B4" s="133"/>
      <c r="C4" s="146"/>
      <c r="D4" s="133"/>
      <c r="E4" s="147"/>
      <c r="F4" s="133"/>
      <c r="G4" s="147"/>
      <c r="H4" s="133"/>
      <c r="I4" s="148"/>
      <c r="J4" s="149" t="s">
        <v>70</v>
      </c>
      <c r="K4" s="150" t="s">
        <v>70</v>
      </c>
    </row>
    <row r="5" spans="1:11" s="159" customFormat="1" ht="25.5">
      <c r="A5" s="151"/>
      <c r="B5" s="152" t="str">
        <f>'2002 First Quarter'!B36</f>
        <v>Reported</v>
      </c>
      <c r="C5" s="153" t="str">
        <f>'2002 First Quarter'!C36</f>
        <v>Per 200,000 Hours</v>
      </c>
      <c r="D5" s="152" t="str">
        <f>'2002 Second Quarter'!B36</f>
        <v>Reported</v>
      </c>
      <c r="E5" s="154" t="str">
        <f>'2002 Second Quarter'!C36</f>
        <v>Per 200,000 Hours</v>
      </c>
      <c r="F5" s="152" t="str">
        <f>'2002 Third Quarter'!B37</f>
        <v>Reported</v>
      </c>
      <c r="G5" s="154" t="str">
        <f>'2002 Third Quarter'!C37</f>
        <v>Per 200,000 Hours</v>
      </c>
      <c r="H5" s="155" t="s">
        <v>178</v>
      </c>
      <c r="I5" s="156" t="s">
        <v>179</v>
      </c>
      <c r="J5" s="157" t="s">
        <v>178</v>
      </c>
      <c r="K5" s="158" t="s">
        <v>179</v>
      </c>
    </row>
    <row r="6" spans="1:11" ht="12.75">
      <c r="A6" s="160" t="s">
        <v>153</v>
      </c>
      <c r="B6" s="161"/>
      <c r="C6" s="162"/>
      <c r="D6" s="161"/>
      <c r="E6" s="162"/>
      <c r="F6" s="161"/>
      <c r="G6" s="162"/>
      <c r="H6" s="161"/>
      <c r="I6" s="162"/>
      <c r="J6" s="163"/>
      <c r="K6" s="164"/>
    </row>
    <row r="7" spans="1:11" ht="12.75">
      <c r="A7" s="165" t="s">
        <v>157</v>
      </c>
      <c r="B7" s="166">
        <f>'2003 First Quarter'!B38</f>
        <v>9458</v>
      </c>
      <c r="C7" s="167"/>
      <c r="D7" s="166">
        <f>'2003 Second Quarter'!B38</f>
        <v>14401</v>
      </c>
      <c r="E7" s="167"/>
      <c r="F7" s="166">
        <f>'2003 Third Quarter'!B38</f>
        <v>15072</v>
      </c>
      <c r="G7" s="167"/>
      <c r="H7" s="168">
        <f>'2003 Fourth Quarter'!B38</f>
        <v>12076</v>
      </c>
      <c r="I7" s="167"/>
      <c r="J7" s="169">
        <f>B7+D7+F7+H7</f>
        <v>51007</v>
      </c>
      <c r="K7" s="170"/>
    </row>
    <row r="8" spans="1:11" ht="12.75">
      <c r="A8" s="171" t="s">
        <v>158</v>
      </c>
      <c r="B8" s="172">
        <f>'2003 First Quarter'!B39</f>
        <v>113496</v>
      </c>
      <c r="C8" s="173"/>
      <c r="D8" s="172">
        <f>'2003 Second Quarter'!B39</f>
        <v>172812</v>
      </c>
      <c r="E8" s="173"/>
      <c r="F8" s="172">
        <f>'2003 Third Quarter'!B39</f>
        <v>180864</v>
      </c>
      <c r="G8" s="173"/>
      <c r="H8" s="174">
        <f>'2003 Fourth Quarter'!B39</f>
        <v>144912</v>
      </c>
      <c r="I8" s="173"/>
      <c r="J8" s="175">
        <f>B8+D8+F8+H8</f>
        <v>612084</v>
      </c>
      <c r="K8" s="176"/>
    </row>
    <row r="9" spans="1:11" ht="12.75">
      <c r="A9" s="171" t="s">
        <v>121</v>
      </c>
      <c r="B9" s="177">
        <f>'2003 First Quarter'!B40</f>
        <v>7</v>
      </c>
      <c r="C9" s="178">
        <f>'2003 First Quarter'!C40</f>
        <v>12.335236484105167</v>
      </c>
      <c r="D9" s="177">
        <f>'2003 Second Quarter'!B40</f>
        <v>12</v>
      </c>
      <c r="E9" s="178">
        <f>'2003 Second Quarter'!C40</f>
        <v>13.887924449690994</v>
      </c>
      <c r="F9" s="177">
        <f>'2003 Third Quarter'!B40</f>
        <v>7</v>
      </c>
      <c r="G9" s="178">
        <f>'2003 Third Quarter'!C40</f>
        <v>7.740622788393489</v>
      </c>
      <c r="H9" s="179">
        <f>'2003 Fourth Quarter'!B40</f>
        <v>17</v>
      </c>
      <c r="I9" s="178">
        <f>'2003 Fourth Quarter'!C40</f>
        <v>23.46251518162747</v>
      </c>
      <c r="J9" s="180">
        <f>B9+D9+F9+H9</f>
        <v>43</v>
      </c>
      <c r="K9" s="181">
        <f>J9*200000/$J$8</f>
        <v>14.050359101038419</v>
      </c>
    </row>
    <row r="10" spans="1:11" ht="12.75">
      <c r="A10" s="171" t="s">
        <v>122</v>
      </c>
      <c r="B10" s="177">
        <f>'2003 First Quarter'!B41</f>
        <v>3</v>
      </c>
      <c r="C10" s="178">
        <f>'2003 First Quarter'!C41</f>
        <v>5.2865299217593575</v>
      </c>
      <c r="D10" s="177">
        <f>'2003 Second Quarter'!B41</f>
        <v>3</v>
      </c>
      <c r="E10" s="178">
        <f>'2003 Second Quarter'!C41</f>
        <v>3.4719811124227484</v>
      </c>
      <c r="F10" s="177">
        <f>'2003 Third Quarter'!B41</f>
        <v>1</v>
      </c>
      <c r="G10" s="178">
        <f>'2003 Third Quarter'!C41</f>
        <v>1.105803255484784</v>
      </c>
      <c r="H10" s="179">
        <f>'2003 Fourth Quarter'!B41</f>
        <v>2</v>
      </c>
      <c r="I10" s="178">
        <f>'2003 Fourth Quarter'!C41</f>
        <v>2.7602959037208787</v>
      </c>
      <c r="J10" s="180">
        <f>B10+D10+F10+H10</f>
        <v>9</v>
      </c>
      <c r="K10" s="181">
        <f>J10*200000/$J$8</f>
        <v>2.9407728351010647</v>
      </c>
    </row>
    <row r="11" spans="1:11" ht="12.75">
      <c r="A11" s="182" t="s">
        <v>177</v>
      </c>
      <c r="B11" s="183">
        <f>'2003 First Quarter'!B42</f>
        <v>84</v>
      </c>
      <c r="C11" s="184">
        <f>'2003 First Quarter'!C42</f>
        <v>148.022837809262</v>
      </c>
      <c r="D11" s="183">
        <f>'2003 Second Quarter'!B42</f>
        <v>36</v>
      </c>
      <c r="E11" s="184">
        <f>'2003 Second Quarter'!C42</f>
        <v>41.66377334907298</v>
      </c>
      <c r="F11" s="183">
        <f>'2003 Third Quarter'!B42</f>
        <v>15</v>
      </c>
      <c r="G11" s="184">
        <f>'2003 Third Quarter'!C42</f>
        <v>16.587048832271762</v>
      </c>
      <c r="H11" s="185">
        <f>'2003 Fourth Quarter'!B42</f>
        <v>15</v>
      </c>
      <c r="I11" s="184">
        <f>'2003 Fourth Quarter'!C42</f>
        <v>20.702219277906593</v>
      </c>
      <c r="J11" s="186">
        <f>B11+D11+F11+H11</f>
        <v>150</v>
      </c>
      <c r="K11" s="187">
        <f>J11*200000/$J$8</f>
        <v>49.01288058501774</v>
      </c>
    </row>
    <row r="12" spans="1:11" ht="12.75">
      <c r="A12" s="161"/>
      <c r="B12" s="188"/>
      <c r="C12" s="189"/>
      <c r="D12" s="188"/>
      <c r="E12" s="189"/>
      <c r="F12" s="188"/>
      <c r="G12" s="189"/>
      <c r="H12" s="188"/>
      <c r="I12" s="189"/>
      <c r="J12" s="163"/>
      <c r="K12" s="190"/>
    </row>
    <row r="13" spans="1:11" ht="12.75">
      <c r="A13" s="160" t="s">
        <v>155</v>
      </c>
      <c r="B13" s="191"/>
      <c r="C13" s="192"/>
      <c r="D13" s="191"/>
      <c r="E13" s="192"/>
      <c r="F13" s="191"/>
      <c r="G13" s="192"/>
      <c r="H13" s="191"/>
      <c r="I13" s="192"/>
      <c r="J13" s="193"/>
      <c r="K13" s="194"/>
    </row>
    <row r="14" spans="1:11" ht="12.75">
      <c r="A14" s="165" t="s">
        <v>159</v>
      </c>
      <c r="B14" s="166">
        <f>'2003 First Quarter'!B45</f>
        <v>8990</v>
      </c>
      <c r="C14" s="167"/>
      <c r="D14" s="166">
        <f>'2003 Second Quarter'!B45</f>
        <v>6414</v>
      </c>
      <c r="E14" s="167"/>
      <c r="F14" s="166">
        <f>'2003 Third Quarter'!B45</f>
        <v>6021</v>
      </c>
      <c r="G14" s="167"/>
      <c r="H14" s="168">
        <f>'2003 Fourth Quarter'!B45</f>
        <v>7034</v>
      </c>
      <c r="I14" s="167"/>
      <c r="J14" s="169">
        <f>B14+D14+F14+H14</f>
        <v>28459</v>
      </c>
      <c r="K14" s="170"/>
    </row>
    <row r="15" spans="1:11" ht="12.75">
      <c r="A15" s="171" t="s">
        <v>174</v>
      </c>
      <c r="B15" s="172">
        <f>'2003 First Quarter'!B46</f>
        <v>71920</v>
      </c>
      <c r="C15" s="173"/>
      <c r="D15" s="172">
        <f>'2003 Second Quarter'!B46</f>
        <v>51312</v>
      </c>
      <c r="E15" s="173"/>
      <c r="F15" s="172">
        <f>'2003 Third Quarter'!B46</f>
        <v>48168</v>
      </c>
      <c r="G15" s="173"/>
      <c r="H15" s="174">
        <f>'2003 Fourth Quarter'!B46</f>
        <v>56272</v>
      </c>
      <c r="I15" s="173"/>
      <c r="J15" s="175">
        <f>B15+D15+F15+H15</f>
        <v>227672</v>
      </c>
      <c r="K15" s="176"/>
    </row>
    <row r="16" spans="1:11" ht="12.75">
      <c r="A16" s="171" t="s">
        <v>121</v>
      </c>
      <c r="B16" s="177">
        <f>'2003 First Quarter'!B47</f>
        <v>2</v>
      </c>
      <c r="C16" s="178">
        <f>'2003 First Quarter'!C47</f>
        <v>5.561735261401557</v>
      </c>
      <c r="D16" s="177">
        <f>'2003 Second Quarter'!B47</f>
        <v>1</v>
      </c>
      <c r="E16" s="178">
        <f>'2003 Second Quarter'!C47</f>
        <v>3.897723729342064</v>
      </c>
      <c r="F16" s="177">
        <f>'2003 Third Quarter'!B47</f>
        <v>5</v>
      </c>
      <c r="G16" s="178">
        <f>'2003 Third Quarter'!C47</f>
        <v>20.760670984886232</v>
      </c>
      <c r="H16" s="179">
        <f>'2003 Fourth Quarter'!B47</f>
        <v>5</v>
      </c>
      <c r="I16" s="178">
        <f>'2003 Fourth Quarter'!C47</f>
        <v>17.7708274097242</v>
      </c>
      <c r="J16" s="180">
        <f>B16+D16+F16+H16</f>
        <v>13</v>
      </c>
      <c r="K16" s="181">
        <f>J16*200000/$J$15</f>
        <v>11.419937453881023</v>
      </c>
    </row>
    <row r="17" spans="1:11" ht="12.75">
      <c r="A17" s="171" t="s">
        <v>122</v>
      </c>
      <c r="B17" s="177">
        <f>'2003 First Quarter'!B48</f>
        <v>1</v>
      </c>
      <c r="C17" s="178">
        <f>'2003 First Quarter'!C48</f>
        <v>2.7808676307007785</v>
      </c>
      <c r="D17" s="177">
        <f>'2003 Second Quarter'!B48</f>
        <v>0</v>
      </c>
      <c r="E17" s="178">
        <f>'2003 Second Quarter'!C48</f>
        <v>0</v>
      </c>
      <c r="F17" s="177">
        <f>'2003 Third Quarter'!B48</f>
        <v>1</v>
      </c>
      <c r="G17" s="178">
        <f>'2003 Third Quarter'!C48</f>
        <v>4.152134196977246</v>
      </c>
      <c r="H17" s="179">
        <f>'2003 Fourth Quarter'!B48</f>
        <v>3</v>
      </c>
      <c r="I17" s="178">
        <f>'2003 Fourth Quarter'!C48</f>
        <v>10.662496445834519</v>
      </c>
      <c r="J17" s="180">
        <f>B17+D17+F17+H17</f>
        <v>5</v>
      </c>
      <c r="K17" s="181">
        <f>J17*200000/$J$15</f>
        <v>4.392283636108085</v>
      </c>
    </row>
    <row r="18" spans="1:11" ht="12.75">
      <c r="A18" s="182" t="s">
        <v>177</v>
      </c>
      <c r="B18" s="183">
        <f>'2003 First Quarter'!B49</f>
        <v>2</v>
      </c>
      <c r="C18" s="184">
        <f>'2003 First Quarter'!C49</f>
        <v>5.561735261401557</v>
      </c>
      <c r="D18" s="183">
        <f>'2003 Second Quarter'!B49</f>
        <v>0</v>
      </c>
      <c r="E18" s="184">
        <f>'2003 Second Quarter'!C49</f>
        <v>0</v>
      </c>
      <c r="F18" s="183">
        <f>'2003 Third Quarter'!B49</f>
        <v>3</v>
      </c>
      <c r="G18" s="184">
        <f>'2003 Third Quarter'!C49</f>
        <v>12.45640259093174</v>
      </c>
      <c r="H18" s="185">
        <f>'2003 Fourth Quarter'!B49</f>
        <v>83</v>
      </c>
      <c r="I18" s="184">
        <f>'2003 Fourth Quarter'!C49</f>
        <v>294.9957350014217</v>
      </c>
      <c r="J18" s="186">
        <f>B18+D18+F18+H18</f>
        <v>88</v>
      </c>
      <c r="K18" s="187">
        <f>J18*200000/$J$15</f>
        <v>77.30419199550231</v>
      </c>
    </row>
    <row r="19" spans="1:11" ht="12.75">
      <c r="A19" s="161"/>
      <c r="B19" s="188"/>
      <c r="C19" s="189"/>
      <c r="D19" s="188"/>
      <c r="E19" s="189"/>
      <c r="F19" s="188"/>
      <c r="G19" s="189"/>
      <c r="H19" s="188"/>
      <c r="I19" s="189"/>
      <c r="J19" s="163"/>
      <c r="K19" s="190"/>
    </row>
    <row r="20" spans="1:11" ht="12.75">
      <c r="A20" s="160" t="s">
        <v>156</v>
      </c>
      <c r="B20" s="191"/>
      <c r="C20" s="192"/>
      <c r="D20" s="191"/>
      <c r="E20" s="192"/>
      <c r="F20" s="191"/>
      <c r="G20" s="192"/>
      <c r="H20" s="191"/>
      <c r="I20" s="192"/>
      <c r="J20" s="193"/>
      <c r="K20" s="194"/>
    </row>
    <row r="21" spans="1:11" ht="12.75">
      <c r="A21" s="165" t="s">
        <v>175</v>
      </c>
      <c r="B21" s="166">
        <f>'2003 First Quarter'!B52</f>
        <v>18448</v>
      </c>
      <c r="C21" s="167"/>
      <c r="D21" s="166">
        <f>'2003 Second Quarter'!B52</f>
        <v>20815</v>
      </c>
      <c r="E21" s="167"/>
      <c r="F21" s="166">
        <f>'2003 Third Quarter'!B52</f>
        <v>21093</v>
      </c>
      <c r="G21" s="167"/>
      <c r="H21" s="168">
        <f>'2003 Fourth Quarter'!B52</f>
        <v>19110</v>
      </c>
      <c r="I21" s="167"/>
      <c r="J21" s="169">
        <f>B21+D21+F21+H21</f>
        <v>79466</v>
      </c>
      <c r="K21" s="170"/>
    </row>
    <row r="22" spans="1:11" ht="12.75">
      <c r="A22" s="171" t="s">
        <v>176</v>
      </c>
      <c r="B22" s="172">
        <f>'2003 First Quarter'!B53</f>
        <v>185416</v>
      </c>
      <c r="C22" s="173"/>
      <c r="D22" s="172">
        <f>'2003 Second Quarter'!B53</f>
        <v>224124</v>
      </c>
      <c r="E22" s="173"/>
      <c r="F22" s="172">
        <f>'2003 Third Quarter'!B53</f>
        <v>229032</v>
      </c>
      <c r="G22" s="173"/>
      <c r="H22" s="174">
        <f>'2003 Fourth Quarter'!B53</f>
        <v>201184</v>
      </c>
      <c r="I22" s="173"/>
      <c r="J22" s="175">
        <f>B22+D22+F22+H22</f>
        <v>839756</v>
      </c>
      <c r="K22" s="176"/>
    </row>
    <row r="23" spans="1:11" ht="12.75">
      <c r="A23" s="171" t="s">
        <v>121</v>
      </c>
      <c r="B23" s="177">
        <f>'2003 First Quarter'!B54</f>
        <v>9</v>
      </c>
      <c r="C23" s="178">
        <f>'2003 First Quarter'!C54</f>
        <v>9.70790007334858</v>
      </c>
      <c r="D23" s="177">
        <f>'2003 Second Quarter'!B54</f>
        <v>13</v>
      </c>
      <c r="E23" s="178">
        <f>'2003 Second Quarter'!C54</f>
        <v>11.600721029430137</v>
      </c>
      <c r="F23" s="177">
        <f>'2003 Third Quarter'!B54</f>
        <v>12</v>
      </c>
      <c r="G23" s="178">
        <f>'2003 Third Quarter'!C54</f>
        <v>10.478885046631039</v>
      </c>
      <c r="H23" s="179">
        <f>'2003 Fourth Quarter'!B54</f>
        <v>22</v>
      </c>
      <c r="I23" s="178">
        <f>'2003 Fourth Quarter'!C54</f>
        <v>21.87052648321934</v>
      </c>
      <c r="J23" s="180">
        <f>B23+D23+F23+H23</f>
        <v>56</v>
      </c>
      <c r="K23" s="181">
        <f>J23*200000/$J$22</f>
        <v>13.337207474552132</v>
      </c>
    </row>
    <row r="24" spans="1:11" ht="12.75">
      <c r="A24" s="171" t="s">
        <v>122</v>
      </c>
      <c r="B24" s="177">
        <f>'2003 First Quarter'!B55</f>
        <v>4</v>
      </c>
      <c r="C24" s="178">
        <f>'2003 First Quarter'!C55</f>
        <v>4.3146222548215905</v>
      </c>
      <c r="D24" s="177">
        <f>'2003 Second Quarter'!B55</f>
        <v>3</v>
      </c>
      <c r="E24" s="178">
        <f>'2003 Second Quarter'!C55</f>
        <v>2.6770894683300317</v>
      </c>
      <c r="F24" s="177">
        <f>'2003 Third Quarter'!B55</f>
        <v>2</v>
      </c>
      <c r="G24" s="178">
        <f>'2003 Third Quarter'!C55</f>
        <v>1.746480841105173</v>
      </c>
      <c r="H24" s="179">
        <f>'2003 Fourth Quarter'!B55</f>
        <v>5</v>
      </c>
      <c r="I24" s="178">
        <f>'2003 Fourth Quarter'!C55</f>
        <v>4.970574200731669</v>
      </c>
      <c r="J24" s="180">
        <f>B24+D24+F24+H24</f>
        <v>14</v>
      </c>
      <c r="K24" s="181">
        <f>J24*200000/$J$22</f>
        <v>3.334301868638033</v>
      </c>
    </row>
    <row r="25" spans="1:11" ht="13.5" thickBot="1">
      <c r="A25" s="195" t="s">
        <v>177</v>
      </c>
      <c r="B25" s="196">
        <f>'2003 First Quarter'!B56</f>
        <v>86</v>
      </c>
      <c r="C25" s="197">
        <f>'2003 First Quarter'!C56</f>
        <v>92.7643784786642</v>
      </c>
      <c r="D25" s="196">
        <f>'2003 Second Quarter'!B56</f>
        <v>36</v>
      </c>
      <c r="E25" s="197">
        <f>'2003 Second Quarter'!C56</f>
        <v>32.12507361996038</v>
      </c>
      <c r="F25" s="196">
        <f>'2003 Third Quarter'!B56</f>
        <v>18</v>
      </c>
      <c r="G25" s="197">
        <f>'2003 Third Quarter'!C56</f>
        <v>15.718327569946558</v>
      </c>
      <c r="H25" s="198">
        <f>'2003 Fourth Quarter'!B56</f>
        <v>98</v>
      </c>
      <c r="I25" s="197">
        <f>'2003 Fourth Quarter'!C56</f>
        <v>97.4232543343407</v>
      </c>
      <c r="J25" s="199">
        <f>B25+D25+F25+H25</f>
        <v>238</v>
      </c>
      <c r="K25" s="200">
        <f>J25*200000/$J$22</f>
        <v>56.68313176684656</v>
      </c>
    </row>
    <row r="26" spans="1:11" ht="7.5" customHeight="1" thickBot="1">
      <c r="A26" s="201"/>
      <c r="B26" s="201"/>
      <c r="C26" s="202"/>
      <c r="D26" s="201"/>
      <c r="E26" s="201"/>
      <c r="F26" s="201"/>
      <c r="G26" s="201"/>
      <c r="H26" s="201"/>
      <c r="I26" s="201"/>
      <c r="J26" s="201"/>
      <c r="K26" s="201"/>
    </row>
    <row r="27" spans="1:11" ht="12.75">
      <c r="A27" s="297" t="s">
        <v>68</v>
      </c>
      <c r="B27" s="298"/>
      <c r="C27" s="298"/>
      <c r="D27" s="298"/>
      <c r="E27" s="298"/>
      <c r="F27" s="298"/>
      <c r="G27" s="298"/>
      <c r="H27" s="298"/>
      <c r="I27" s="298"/>
      <c r="J27" s="298"/>
      <c r="K27" s="299"/>
    </row>
    <row r="28" spans="1:11" ht="12.75">
      <c r="A28" s="300" t="s">
        <v>69</v>
      </c>
      <c r="B28" s="301"/>
      <c r="C28" s="301"/>
      <c r="D28" s="301"/>
      <c r="E28" s="301"/>
      <c r="F28" s="301"/>
      <c r="G28" s="301"/>
      <c r="H28" s="301"/>
      <c r="I28" s="301"/>
      <c r="J28" s="301"/>
      <c r="K28" s="302"/>
    </row>
    <row r="29" spans="1:11" ht="12.75">
      <c r="A29" s="300"/>
      <c r="B29" s="301"/>
      <c r="C29" s="301"/>
      <c r="D29" s="301"/>
      <c r="E29" s="301"/>
      <c r="F29" s="301"/>
      <c r="G29" s="301"/>
      <c r="H29" s="301"/>
      <c r="I29" s="301"/>
      <c r="J29" s="301"/>
      <c r="K29" s="302"/>
    </row>
    <row r="30" spans="1:11" ht="13.5" thickBot="1">
      <c r="A30" s="303"/>
      <c r="B30" s="304"/>
      <c r="C30" s="304"/>
      <c r="D30" s="304"/>
      <c r="E30" s="304"/>
      <c r="F30" s="304"/>
      <c r="G30" s="304"/>
      <c r="H30" s="304"/>
      <c r="I30" s="304"/>
      <c r="J30" s="304"/>
      <c r="K30" s="305"/>
    </row>
  </sheetData>
  <mergeCells count="7">
    <mergeCell ref="A27:K27"/>
    <mergeCell ref="A28:K30"/>
    <mergeCell ref="B1:C1"/>
    <mergeCell ref="D1:E1"/>
    <mergeCell ref="F1:G1"/>
    <mergeCell ref="H1:I1"/>
    <mergeCell ref="J1:K1"/>
  </mergeCells>
  <printOptions/>
  <pageMargins left="0.75" right="0.75" top="1" bottom="1" header="0.5" footer="0.5"/>
  <pageSetup orientation="landscape"/>
  <headerFooter alignWithMargins="0">
    <oddFooter>&amp;L&amp;C&amp;R&amp;D</oddFooter>
  </headerFooter>
</worksheet>
</file>

<file path=xl/worksheets/sheet22.xml><?xml version="1.0" encoding="utf-8"?>
<worksheet xmlns="http://schemas.openxmlformats.org/spreadsheetml/2006/main" xmlns:r="http://schemas.openxmlformats.org/officeDocument/2006/relationships">
  <dimension ref="A1:E35"/>
  <sheetViews>
    <sheetView workbookViewId="0" topLeftCell="A1">
      <selection activeCell="A1" sqref="A1:E1"/>
    </sheetView>
  </sheetViews>
  <sheetFormatPr defaultColWidth="9.140625" defaultRowHeight="12.75"/>
  <cols>
    <col min="1" max="1" width="22.28125" style="0" customWidth="1"/>
    <col min="2" max="5" width="11.7109375" style="0" customWidth="1"/>
    <col min="6" max="16384" width="11.421875" style="0" customWidth="1"/>
  </cols>
  <sheetData>
    <row r="1" spans="1:5" ht="15.75">
      <c r="A1" s="279" t="s">
        <v>57</v>
      </c>
      <c r="B1" s="280"/>
      <c r="C1" s="280"/>
      <c r="D1" s="280"/>
      <c r="E1" s="280"/>
    </row>
    <row r="2" spans="1:5" ht="15.75">
      <c r="A2" s="283" t="s">
        <v>173</v>
      </c>
      <c r="B2" s="284"/>
      <c r="C2" s="284"/>
      <c r="D2" s="284"/>
      <c r="E2" s="284"/>
    </row>
    <row r="3" spans="1:5" ht="12.75">
      <c r="A3" s="281" t="s">
        <v>172</v>
      </c>
      <c r="B3" s="282"/>
      <c r="C3" s="282"/>
      <c r="D3" s="282"/>
      <c r="E3" s="282"/>
    </row>
    <row r="4" spans="1:5" ht="15" customHeight="1">
      <c r="A4" s="102" t="s">
        <v>202</v>
      </c>
      <c r="B4" s="26" t="s">
        <v>53</v>
      </c>
      <c r="C4" s="26" t="s">
        <v>54</v>
      </c>
      <c r="D4" s="26" t="s">
        <v>55</v>
      </c>
      <c r="E4" s="103" t="s">
        <v>56</v>
      </c>
    </row>
    <row r="5" spans="1:5" ht="15.75">
      <c r="A5" s="27" t="s">
        <v>148</v>
      </c>
      <c r="B5" s="26" t="str">
        <f>IF(ISNUMBER('2003 First Quarter'!D3),"X","")</f>
        <v>X</v>
      </c>
      <c r="C5" s="26" t="str">
        <f>IF(ISNUMBER('2003 Second Quarter'!D3),"X","")</f>
        <v>X</v>
      </c>
      <c r="D5" s="26" t="str">
        <f>IF(ISNUMBER('2003 Third Quarter'!D3),"X","")</f>
        <v>X</v>
      </c>
      <c r="E5" s="103" t="str">
        <f>IF(ISNUMBER('2003 Fourth Quarter'!D3),"X","")</f>
        <v>X</v>
      </c>
    </row>
    <row r="6" spans="1:5" ht="15.75">
      <c r="A6" s="27" t="s">
        <v>128</v>
      </c>
      <c r="B6" s="26" t="str">
        <f>IF(ISNUMBER('2003 First Quarter'!D4),"X","")</f>
        <v>X</v>
      </c>
      <c r="C6" s="26" t="str">
        <f>IF(ISNUMBER('2003 Second Quarter'!D4),"X","")</f>
        <v>X</v>
      </c>
      <c r="D6" s="26" t="str">
        <f>IF(ISNUMBER('2003 Third Quarter'!D4),"X","")</f>
        <v>X</v>
      </c>
      <c r="E6" s="103" t="str">
        <f>IF(ISNUMBER('2003 Fourth Quarter'!D4),"X","")</f>
        <v>X</v>
      </c>
    </row>
    <row r="7" spans="1:5" ht="15.75">
      <c r="A7" s="27" t="s">
        <v>132</v>
      </c>
      <c r="B7" s="26" t="str">
        <f>IF(ISNUMBER('2003 First Quarter'!D5),"X","")</f>
        <v>X</v>
      </c>
      <c r="C7" s="26" t="str">
        <f>IF(ISNUMBER('2003 Second Quarter'!D5),"X","")</f>
        <v>X</v>
      </c>
      <c r="D7" s="26" t="str">
        <f>IF(ISNUMBER('2003 Third Quarter'!D5),"X","")</f>
        <v>X</v>
      </c>
      <c r="E7" s="103" t="str">
        <f>IF(ISNUMBER('2003 Fourth Quarter'!D5),"X","")</f>
        <v>X</v>
      </c>
    </row>
    <row r="8" spans="1:5" ht="15.75">
      <c r="A8" s="27" t="s">
        <v>186</v>
      </c>
      <c r="B8" s="26">
        <f>IF(ISNUMBER('2003 First Quarter'!D6),"X","")</f>
      </c>
      <c r="C8" s="26" t="str">
        <f>IF(ISNUMBER('2003 Second Quarter'!D6),"X","")</f>
        <v>X</v>
      </c>
      <c r="D8" s="26">
        <f>IF(ISNUMBER('2003 Third Quarter'!D6),"X","")</f>
      </c>
      <c r="E8" s="103">
        <f>IF(ISNUMBER('2003 Fourth Quarter'!D6),"X","")</f>
      </c>
    </row>
    <row r="9" spans="1:5" ht="15.75">
      <c r="A9" s="27" t="s">
        <v>184</v>
      </c>
      <c r="B9" s="26" t="str">
        <f>IF(ISNUMBER('2003 First Quarter'!D7),"X","")</f>
        <v>X</v>
      </c>
      <c r="C9" s="26" t="str">
        <f>IF(ISNUMBER('2003 Second Quarter'!D7),"X","")</f>
        <v>X</v>
      </c>
      <c r="D9" s="26" t="str">
        <f>IF(ISNUMBER('2003 Third Quarter'!D7),"X","")</f>
        <v>X</v>
      </c>
      <c r="E9" s="103" t="str">
        <f>IF(ISNUMBER('2003 Fourth Quarter'!D7),"X","")</f>
        <v>X</v>
      </c>
    </row>
    <row r="10" spans="1:5" ht="15.75">
      <c r="A10" s="27" t="s">
        <v>187</v>
      </c>
      <c r="B10" s="26">
        <f>IF(ISNUMBER('2003 First Quarter'!D8),"X","")</f>
      </c>
      <c r="C10" s="26" t="str">
        <f>IF(ISNUMBER('2003 Second Quarter'!D8),"X","")</f>
        <v>X</v>
      </c>
      <c r="D10" s="26" t="str">
        <f>IF(ISNUMBER('2003 Third Quarter'!D8),"X","")</f>
        <v>X</v>
      </c>
      <c r="E10" s="103" t="str">
        <f>IF(ISNUMBER('2003 Fourth Quarter'!D8),"X","")</f>
        <v>X</v>
      </c>
    </row>
    <row r="11" spans="1:5" ht="15.75">
      <c r="A11" s="27" t="s">
        <v>150</v>
      </c>
      <c r="B11" s="26" t="str">
        <f>IF(ISNUMBER('2003 First Quarter'!D9),"X","")</f>
        <v>X</v>
      </c>
      <c r="C11" s="26" t="str">
        <f>IF(ISNUMBER('2003 Second Quarter'!D9),"X","")</f>
        <v>X</v>
      </c>
      <c r="D11" s="26" t="str">
        <f>IF(ISNUMBER('2003 Third Quarter'!D9),"X","")</f>
        <v>X</v>
      </c>
      <c r="E11" s="103" t="str">
        <f>IF(ISNUMBER('2003 Fourth Quarter'!D9),"X","")</f>
        <v>X</v>
      </c>
    </row>
    <row r="12" spans="1:5" ht="15.75">
      <c r="A12" s="27" t="s">
        <v>151</v>
      </c>
      <c r="B12" s="26" t="str">
        <f>IF(ISNUMBER('2003 First Quarter'!D10),"X","")</f>
        <v>X</v>
      </c>
      <c r="C12" s="26" t="str">
        <f>IF(ISNUMBER('2003 Second Quarter'!D10),"X","")</f>
        <v>X</v>
      </c>
      <c r="D12" s="26" t="str">
        <f>IF(ISNUMBER('2003 Third Quarter'!D10),"X","")</f>
        <v>X</v>
      </c>
      <c r="E12" s="103" t="str">
        <f>IF(ISNUMBER('2003 Fourth Quarter'!D10),"X","")</f>
        <v>X</v>
      </c>
    </row>
    <row r="13" spans="1:5" ht="15.75">
      <c r="A13" s="27" t="s">
        <v>102</v>
      </c>
      <c r="B13" s="26" t="str">
        <f>IF(ISNUMBER('2003 First Quarter'!D11),"X","")</f>
        <v>X</v>
      </c>
      <c r="C13" s="26">
        <f>IF(ISNUMBER('2003 Second Quarter'!D11),"X","")</f>
      </c>
      <c r="D13" s="26" t="str">
        <f>IF(ISNUMBER('2003 Third Quarter'!D11),"X","")</f>
        <v>X</v>
      </c>
      <c r="E13" s="103" t="str">
        <f>IF(ISNUMBER('2003 Fourth Quarter'!D11),"X","")</f>
        <v>X</v>
      </c>
    </row>
    <row r="14" spans="1:5" ht="15.75">
      <c r="A14" s="27" t="s">
        <v>127</v>
      </c>
      <c r="B14" s="26" t="str">
        <f>IF(ISNUMBER('2003 First Quarter'!D12),"X","")</f>
        <v>X</v>
      </c>
      <c r="C14" s="26" t="str">
        <f>IF(ISNUMBER('2003 Second Quarter'!D12),"X","")</f>
        <v>X</v>
      </c>
      <c r="D14" s="26" t="str">
        <f>IF(ISNUMBER('2003 Third Quarter'!D12),"X","")</f>
        <v>X</v>
      </c>
      <c r="E14" s="103" t="str">
        <f>IF(ISNUMBER('2003 Fourth Quarter'!D12),"X","")</f>
        <v>X</v>
      </c>
    </row>
    <row r="15" spans="1:5" ht="15.75">
      <c r="A15" s="27" t="s">
        <v>185</v>
      </c>
      <c r="B15" s="26">
        <f>IF(ISNUMBER('2003 First Quarter'!D13),"X","")</f>
      </c>
      <c r="C15" s="26">
        <f>IF(ISNUMBER('2003 Second Quarter'!D13),"X","")</f>
      </c>
      <c r="D15" s="26" t="str">
        <f>IF(ISNUMBER('2003 Third Quarter'!D13),"X","")</f>
        <v>X</v>
      </c>
      <c r="E15" s="103">
        <f>IF(ISNUMBER('2003 Fourth Quarter'!D13),"X","")</f>
      </c>
    </row>
    <row r="16" spans="1:5" ht="15.75">
      <c r="A16" s="27" t="s">
        <v>162</v>
      </c>
      <c r="B16" s="26">
        <f>IF(ISNUMBER('2003 First Quarter'!D14),"X","")</f>
      </c>
      <c r="C16" s="26">
        <f>IF(ISNUMBER('2003 Second Quarter'!D14),"X","")</f>
      </c>
      <c r="D16" s="26">
        <f>IF(ISNUMBER('2003 Third Quarter'!D14),"X","")</f>
      </c>
      <c r="E16" s="103" t="str">
        <f>IF(ISNUMBER('2003 Fourth Quarter'!D14),"X","")</f>
        <v>X</v>
      </c>
    </row>
    <row r="17" spans="1:5" ht="15.75">
      <c r="A17" s="27" t="s">
        <v>141</v>
      </c>
      <c r="B17" s="26" t="str">
        <f>IF(ISNUMBER('2003 First Quarter'!D15),"X","")</f>
        <v>X</v>
      </c>
      <c r="C17" s="26" t="str">
        <f>IF(ISNUMBER('2003 Second Quarter'!D15),"X","")</f>
        <v>X</v>
      </c>
      <c r="D17" s="26" t="str">
        <f>IF(ISNUMBER('2003 Third Quarter'!D15),"X","")</f>
        <v>X</v>
      </c>
      <c r="E17" s="103" t="str">
        <f>IF(ISNUMBER('2003 Fourth Quarter'!D15),"X","")</f>
        <v>X</v>
      </c>
    </row>
    <row r="18" spans="1:5" ht="15.75">
      <c r="A18" s="27" t="s">
        <v>142</v>
      </c>
      <c r="B18" s="26" t="str">
        <f>IF(ISNUMBER('2003 First Quarter'!D16),"X","")</f>
        <v>X</v>
      </c>
      <c r="C18" s="26" t="str">
        <f>IF(ISNUMBER('2003 Second Quarter'!D16),"X","")</f>
        <v>X</v>
      </c>
      <c r="D18" s="26" t="str">
        <f>IF(ISNUMBER('2003 Third Quarter'!D16),"X","")</f>
        <v>X</v>
      </c>
      <c r="E18" s="103" t="str">
        <f>IF(ISNUMBER('2003 Fourth Quarter'!D16),"X","")</f>
        <v>X</v>
      </c>
    </row>
    <row r="19" spans="1:5" ht="15.75">
      <c r="A19" s="27" t="s">
        <v>129</v>
      </c>
      <c r="B19" s="26" t="str">
        <f>IF(ISNUMBER('2003 First Quarter'!D17),"X","")</f>
        <v>X</v>
      </c>
      <c r="C19" s="26" t="str">
        <f>IF(ISNUMBER('2003 Second Quarter'!D17),"X","")</f>
        <v>X</v>
      </c>
      <c r="D19" s="26" t="str">
        <f>IF(ISNUMBER('2003 Third Quarter'!D17),"X","")</f>
        <v>X</v>
      </c>
      <c r="E19" s="103" t="str">
        <f>IF(ISNUMBER('2003 Fourth Quarter'!D17),"X","")</f>
        <v>X</v>
      </c>
    </row>
    <row r="20" spans="1:5" ht="15.75">
      <c r="A20" s="27" t="s">
        <v>149</v>
      </c>
      <c r="B20" s="26" t="str">
        <f>IF(ISNUMBER('2003 First Quarter'!D18),"X","")</f>
        <v>X</v>
      </c>
      <c r="C20" s="26" t="str">
        <f>IF(ISNUMBER('2003 Second Quarter'!D18),"X","")</f>
        <v>X</v>
      </c>
      <c r="D20" s="26">
        <f>IF(ISNUMBER('2003 Third Quarter'!D18),"X","")</f>
      </c>
      <c r="E20" s="103">
        <f>IF(ISNUMBER('2003 Fourth Quarter'!D18),"X","")</f>
      </c>
    </row>
    <row r="21" spans="1:5" ht="15.75">
      <c r="A21" s="27" t="s">
        <v>130</v>
      </c>
      <c r="B21" s="26" t="str">
        <f>IF(ISNUMBER('2003 First Quarter'!D19),"X","")</f>
        <v>X</v>
      </c>
      <c r="C21" s="26" t="str">
        <f>IF(ISNUMBER('2003 Second Quarter'!D19),"X","")</f>
        <v>X</v>
      </c>
      <c r="D21" s="26" t="str">
        <f>IF(ISNUMBER('2003 Third Quarter'!D19),"X","")</f>
        <v>X</v>
      </c>
      <c r="E21" s="103" t="str">
        <f>IF(ISNUMBER('2003 Fourth Quarter'!D19),"X","")</f>
        <v>X</v>
      </c>
    </row>
    <row r="22" spans="1:5" ht="15.75">
      <c r="A22" s="27" t="s">
        <v>147</v>
      </c>
      <c r="B22" s="26" t="str">
        <f>IF(ISNUMBER('2003 First Quarter'!D20),"X","")</f>
        <v>X</v>
      </c>
      <c r="C22" s="26" t="str">
        <f>IF(ISNUMBER('2003 Second Quarter'!D20),"X","")</f>
        <v>X</v>
      </c>
      <c r="D22" s="26" t="str">
        <f>IF(ISNUMBER('2003 Third Quarter'!D20),"X","")</f>
        <v>X</v>
      </c>
      <c r="E22" s="103" t="str">
        <f>IF(ISNUMBER('2003 Fourth Quarter'!D20),"X","")</f>
        <v>X</v>
      </c>
    </row>
    <row r="23" spans="1:5" ht="15.75">
      <c r="A23" s="27" t="s">
        <v>140</v>
      </c>
      <c r="B23" s="26" t="str">
        <f>IF(ISNUMBER('2003 First Quarter'!D21),"X","")</f>
        <v>X</v>
      </c>
      <c r="C23" s="26" t="str">
        <f>IF(ISNUMBER('2003 Second Quarter'!D21),"X","")</f>
        <v>X</v>
      </c>
      <c r="D23" s="26" t="str">
        <f>IF(ISNUMBER('2003 Third Quarter'!D21),"X","")</f>
        <v>X</v>
      </c>
      <c r="E23" s="103" t="str">
        <f>IF(ISNUMBER('2003 Fourth Quarter'!D21),"X","")</f>
        <v>X</v>
      </c>
    </row>
    <row r="24" spans="1:5" ht="15.75">
      <c r="A24" s="27" t="s">
        <v>164</v>
      </c>
      <c r="B24" s="26">
        <f>IF(ISNUMBER('2003 First Quarter'!D22),"X","")</f>
      </c>
      <c r="C24" s="26">
        <f>IF(ISNUMBER('2003 Second Quarter'!D22),"X","")</f>
      </c>
      <c r="D24" s="26">
        <f>IF(ISNUMBER('2003 Third Quarter'!D22),"X","")</f>
      </c>
      <c r="E24" s="103">
        <f>IF(ISNUMBER('2003 Fourth Quarter'!D22),"X","")</f>
      </c>
    </row>
    <row r="25" spans="1:5" ht="15.75">
      <c r="A25" s="27" t="s">
        <v>134</v>
      </c>
      <c r="B25" s="26" t="str">
        <f>IF(ISNUMBER('2003 First Quarter'!D23),"X","")</f>
        <v>X</v>
      </c>
      <c r="C25" s="26" t="str">
        <f>IF(ISNUMBER('2003 Second Quarter'!D23),"X","")</f>
        <v>X</v>
      </c>
      <c r="D25" s="26" t="str">
        <f>IF(ISNUMBER('2003 Third Quarter'!D23),"X","")</f>
        <v>X</v>
      </c>
      <c r="E25" s="103">
        <f>IF(ISNUMBER('2003 Fourth Quarter'!D23),"X","")</f>
      </c>
    </row>
    <row r="26" spans="1:5" ht="15.75">
      <c r="A26" s="27" t="s">
        <v>192</v>
      </c>
      <c r="B26" s="26" t="str">
        <f>IF(ISNUMBER('2003 First Quarter'!D24),"X","")</f>
        <v>X</v>
      </c>
      <c r="C26" s="26" t="str">
        <f>IF(ISNUMBER('2003 Second Quarter'!D24),"X","")</f>
        <v>X</v>
      </c>
      <c r="D26" s="26" t="str">
        <f>IF(ISNUMBER('2003 Third Quarter'!D24),"X","")</f>
        <v>X</v>
      </c>
      <c r="E26" s="103">
        <f>IF(ISNUMBER('2003 Fourth Quarter'!D24),"X","")</f>
      </c>
    </row>
    <row r="27" spans="1:5" ht="15.75">
      <c r="A27" s="27" t="s">
        <v>189</v>
      </c>
      <c r="B27" s="26">
        <f>IF(ISNUMBER('2003 First Quarter'!D25),"X","")</f>
      </c>
      <c r="C27" s="26" t="str">
        <f>IF(ISNUMBER('2003 Second Quarter'!D25),"X","")</f>
        <v>X</v>
      </c>
      <c r="D27" s="26" t="str">
        <f>IF(ISNUMBER('2003 Third Quarter'!D25),"X","")</f>
        <v>X</v>
      </c>
      <c r="E27" s="103" t="str">
        <f>IF(ISNUMBER('2003 Fourth Quarter'!D25),"X","")</f>
        <v>X</v>
      </c>
    </row>
    <row r="28" spans="1:5" ht="15.75">
      <c r="A28" s="27" t="s">
        <v>190</v>
      </c>
      <c r="B28" s="26" t="str">
        <f>IF(ISNUMBER('2003 First Quarter'!D26),"X","")</f>
        <v>X</v>
      </c>
      <c r="C28" s="26" t="str">
        <f>IF(ISNUMBER('2003 Second Quarter'!D26),"X","")</f>
        <v>X</v>
      </c>
      <c r="D28" s="26" t="str">
        <f>IF(ISNUMBER('2003 Third Quarter'!D26),"X","")</f>
        <v>X</v>
      </c>
      <c r="E28" s="103" t="str">
        <f>IF(ISNUMBER('2003 Fourth Quarter'!D26),"X","")</f>
        <v>X</v>
      </c>
    </row>
    <row r="29" spans="1:5" ht="15.75">
      <c r="A29" s="27" t="s">
        <v>197</v>
      </c>
      <c r="B29" s="26" t="str">
        <f>IF(ISNUMBER('2003 First Quarter'!D27),"X","")</f>
        <v>X</v>
      </c>
      <c r="C29" s="26" t="str">
        <f>IF(ISNUMBER('2003 Second Quarter'!D27),"X","")</f>
        <v>X</v>
      </c>
      <c r="D29" s="26" t="str">
        <f>IF(ISNUMBER('2003 Third Quarter'!D27),"X","")</f>
        <v>X</v>
      </c>
      <c r="E29" s="103" t="str">
        <f>IF(ISNUMBER('2003 Fourth Quarter'!D27),"X","")</f>
        <v>X</v>
      </c>
    </row>
    <row r="30" spans="1:5" ht="15.75">
      <c r="A30" s="27" t="s">
        <v>161</v>
      </c>
      <c r="B30" s="26" t="str">
        <f>IF(ISNUMBER('2003 First Quarter'!D28),"X","")</f>
        <v>X</v>
      </c>
      <c r="C30" s="26">
        <f>IF(ISNUMBER('2003 Second Quarter'!D28),"X","")</f>
      </c>
      <c r="D30" s="26">
        <f>IF(ISNUMBER('2003 Third Quarter'!D28),"X","")</f>
      </c>
      <c r="E30" s="103">
        <f>IF(ISNUMBER('2003 Fourth Quarter'!D28),"X","")</f>
      </c>
    </row>
    <row r="31" spans="1:5" ht="16.5" thickBot="1">
      <c r="A31" s="111" t="s">
        <v>131</v>
      </c>
      <c r="B31" s="26" t="str">
        <f>IF(ISNUMBER('2003 First Quarter'!D29),"X","")</f>
        <v>X</v>
      </c>
      <c r="C31" s="26" t="str">
        <f>IF(ISNUMBER('2003 Second Quarter'!D29),"X","")</f>
        <v>X</v>
      </c>
      <c r="D31" s="26" t="str">
        <f>IF(ISNUMBER('2003 Third Quarter'!D29),"X","")</f>
        <v>X</v>
      </c>
      <c r="E31" s="103" t="str">
        <f>IF(ISNUMBER('2003 Fourth Quarter'!D29),"X","")</f>
        <v>X</v>
      </c>
    </row>
    <row r="32" spans="1:5" ht="16.5" thickBot="1">
      <c r="A32" s="118" t="s">
        <v>169</v>
      </c>
      <c r="B32" s="119">
        <f>COUNTIF(B5:B31,"X")</f>
        <v>21</v>
      </c>
      <c r="C32" s="119">
        <f>COUNTIF(C5:C31,"X")</f>
        <v>22</v>
      </c>
      <c r="D32" s="119">
        <f>COUNTIF(D5:D31,"X")</f>
        <v>22</v>
      </c>
      <c r="E32" s="120">
        <f>COUNTIF(E5:E31,"X")</f>
        <v>20</v>
      </c>
    </row>
    <row r="33" spans="1:5" ht="15.75">
      <c r="A33" s="114" t="s">
        <v>166</v>
      </c>
      <c r="B33" s="127">
        <f>'2003 First Quarter'!B33</f>
        <v>27</v>
      </c>
      <c r="C33" s="204">
        <f>'2003 Second Quarter'!B33</f>
        <v>27</v>
      </c>
      <c r="D33" s="204">
        <f>'2003 Third Quarter'!B33</f>
        <v>27</v>
      </c>
      <c r="E33" s="205">
        <f>'2003 Fourth Quarter'!B33</f>
        <v>27</v>
      </c>
    </row>
    <row r="34" spans="1:5" ht="16.5" thickBot="1">
      <c r="A34" s="28" t="s">
        <v>170</v>
      </c>
      <c r="B34" s="29">
        <f>B32/B33</f>
        <v>0.7777777777777778</v>
      </c>
      <c r="C34" s="29">
        <f>C32/C33</f>
        <v>0.8148148148148148</v>
      </c>
      <c r="D34" s="29">
        <f>D32/D33</f>
        <v>0.8148148148148148</v>
      </c>
      <c r="E34" s="105">
        <f>E32/E33</f>
        <v>0.7407407407407407</v>
      </c>
    </row>
    <row r="35" ht="12.75">
      <c r="A35" s="1"/>
    </row>
  </sheetData>
  <mergeCells count="3">
    <mergeCell ref="A1:E1"/>
    <mergeCell ref="A3:E3"/>
    <mergeCell ref="A2:E2"/>
  </mergeCells>
  <hyperlinks>
    <hyperlink ref="A3:E3" r:id="rId1" display="http://www.unols.org/safetyrept.html"/>
  </hyperlink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O56"/>
  <sheetViews>
    <sheetView workbookViewId="0" topLeftCell="A1">
      <pane xSplit="1" ySplit="2" topLeftCell="B3" activePane="bottomRight" state="frozen"/>
      <selection pane="topLeft" activeCell="A1" sqref="A1"/>
      <selection pane="topRight" activeCell="B1" sqref="B1"/>
      <selection pane="bottomLeft" activeCell="A3" sqref="A3"/>
      <selection pane="bottomRight" activeCell="A2" sqref="A2"/>
    </sheetView>
  </sheetViews>
  <sheetFormatPr defaultColWidth="9.140625" defaultRowHeight="12.75"/>
  <cols>
    <col min="1" max="1" width="23.00390625" style="0" customWidth="1"/>
    <col min="2" max="2" width="11.421875" style="0" customWidth="1"/>
    <col min="3" max="3" width="10.421875" style="0" customWidth="1"/>
    <col min="4" max="4" width="11.421875" style="0" customWidth="1"/>
    <col min="5" max="5" width="11.00390625" style="0" customWidth="1"/>
    <col min="6" max="6" width="10.140625" style="0" customWidth="1"/>
    <col min="7" max="7" width="9.8515625" style="0" customWidth="1"/>
    <col min="8" max="8" width="8.8515625" style="0" customWidth="1"/>
    <col min="9" max="9" width="10.421875" style="0" customWidth="1"/>
    <col min="10" max="10" width="11.8515625" style="0" customWidth="1"/>
    <col min="11" max="11" width="9.8515625" style="0" customWidth="1"/>
    <col min="12" max="12" width="10.421875" style="0" customWidth="1"/>
    <col min="13" max="13" width="8.8515625" style="0" customWidth="1"/>
    <col min="14" max="15" width="27.7109375" style="0" customWidth="1"/>
    <col min="16" max="16384" width="8.8515625" style="0" customWidth="1"/>
  </cols>
  <sheetData>
    <row r="1" spans="1:14" s="1" customFormat="1" ht="25.5" customHeight="1">
      <c r="A1" s="278" t="s">
        <v>30</v>
      </c>
      <c r="B1" s="278"/>
      <c r="C1" s="278"/>
      <c r="D1" s="278"/>
      <c r="E1" s="278"/>
      <c r="F1" s="278"/>
      <c r="G1" s="278"/>
      <c r="H1" s="278"/>
      <c r="I1" s="278"/>
      <c r="J1" s="278"/>
      <c r="K1" s="278"/>
      <c r="L1" s="278"/>
      <c r="M1" s="278"/>
      <c r="N1" s="1" t="s">
        <v>139</v>
      </c>
    </row>
    <row r="2" spans="1:15" s="1" customFormat="1" ht="38.25">
      <c r="A2" s="1" t="s">
        <v>116</v>
      </c>
      <c r="B2" s="2" t="s">
        <v>117</v>
      </c>
      <c r="C2" s="2" t="s">
        <v>118</v>
      </c>
      <c r="D2" s="1" t="s">
        <v>119</v>
      </c>
      <c r="E2" s="1" t="s">
        <v>120</v>
      </c>
      <c r="F2" s="1" t="s">
        <v>121</v>
      </c>
      <c r="G2" s="1" t="s">
        <v>122</v>
      </c>
      <c r="H2" s="1" t="s">
        <v>123</v>
      </c>
      <c r="I2" s="1" t="s">
        <v>124</v>
      </c>
      <c r="J2" s="1" t="s">
        <v>125</v>
      </c>
      <c r="K2" s="1" t="s">
        <v>121</v>
      </c>
      <c r="L2" s="1" t="s">
        <v>122</v>
      </c>
      <c r="M2" s="1" t="s">
        <v>123</v>
      </c>
      <c r="N2" s="1" t="s">
        <v>137</v>
      </c>
      <c r="O2" s="1" t="s">
        <v>138</v>
      </c>
    </row>
    <row r="3" spans="1:13" ht="12.75">
      <c r="A3" s="1" t="s">
        <v>148</v>
      </c>
      <c r="B3" s="18">
        <v>37987</v>
      </c>
      <c r="C3" s="18">
        <v>38077</v>
      </c>
      <c r="D3">
        <v>9</v>
      </c>
      <c r="E3">
        <v>63</v>
      </c>
      <c r="F3">
        <v>0</v>
      </c>
      <c r="G3">
        <v>0</v>
      </c>
      <c r="H3">
        <v>0</v>
      </c>
      <c r="I3">
        <v>65</v>
      </c>
      <c r="J3">
        <v>455</v>
      </c>
      <c r="K3">
        <v>0</v>
      </c>
      <c r="L3">
        <v>0</v>
      </c>
      <c r="M3">
        <v>0</v>
      </c>
    </row>
    <row r="4" spans="1:13" ht="12.75">
      <c r="A4" s="1" t="s">
        <v>128</v>
      </c>
      <c r="B4" s="18">
        <v>37987</v>
      </c>
      <c r="C4" s="18">
        <v>38077</v>
      </c>
      <c r="D4">
        <v>56</v>
      </c>
      <c r="E4">
        <v>1232</v>
      </c>
      <c r="F4">
        <v>1</v>
      </c>
      <c r="G4">
        <v>0</v>
      </c>
      <c r="H4">
        <v>0</v>
      </c>
      <c r="I4">
        <v>35</v>
      </c>
      <c r="J4">
        <v>528</v>
      </c>
      <c r="K4">
        <v>0</v>
      </c>
      <c r="L4">
        <v>0</v>
      </c>
      <c r="M4">
        <v>0</v>
      </c>
    </row>
    <row r="5" spans="1:13" ht="12.75">
      <c r="A5" s="1" t="s">
        <v>132</v>
      </c>
      <c r="B5" s="18">
        <v>37987</v>
      </c>
      <c r="C5" s="18">
        <v>38077</v>
      </c>
      <c r="D5">
        <v>0</v>
      </c>
      <c r="E5">
        <v>0</v>
      </c>
      <c r="F5">
        <v>0</v>
      </c>
      <c r="G5">
        <v>0</v>
      </c>
      <c r="H5">
        <v>0</v>
      </c>
      <c r="I5">
        <v>91</v>
      </c>
      <c r="J5">
        <v>91</v>
      </c>
      <c r="K5">
        <v>0</v>
      </c>
      <c r="L5">
        <v>0</v>
      </c>
      <c r="M5">
        <v>0</v>
      </c>
    </row>
    <row r="6" spans="1:13" ht="12.75">
      <c r="A6" s="1" t="s">
        <v>186</v>
      </c>
      <c r="B6" s="18">
        <v>37987</v>
      </c>
      <c r="C6" s="18">
        <v>38077</v>
      </c>
      <c r="D6">
        <v>14</v>
      </c>
      <c r="E6">
        <v>14</v>
      </c>
      <c r="F6">
        <v>0</v>
      </c>
      <c r="G6">
        <v>0</v>
      </c>
      <c r="H6">
        <v>0</v>
      </c>
      <c r="I6">
        <v>54</v>
      </c>
      <c r="J6">
        <v>432</v>
      </c>
      <c r="K6">
        <v>0</v>
      </c>
      <c r="L6">
        <v>0</v>
      </c>
      <c r="M6">
        <v>0</v>
      </c>
    </row>
    <row r="7" spans="1:13" ht="12.75">
      <c r="A7" s="1" t="s">
        <v>184</v>
      </c>
      <c r="B7" s="18">
        <v>37987</v>
      </c>
      <c r="C7" s="18">
        <v>38077</v>
      </c>
      <c r="D7">
        <v>17</v>
      </c>
      <c r="E7">
        <v>102</v>
      </c>
      <c r="F7">
        <v>0</v>
      </c>
      <c r="G7">
        <v>0</v>
      </c>
      <c r="H7">
        <v>0</v>
      </c>
      <c r="I7">
        <v>73</v>
      </c>
      <c r="J7">
        <v>438</v>
      </c>
      <c r="K7">
        <v>0</v>
      </c>
      <c r="L7">
        <v>0</v>
      </c>
      <c r="M7">
        <v>0</v>
      </c>
    </row>
    <row r="8" spans="1:13" ht="12.75">
      <c r="A8" s="1" t="s">
        <v>187</v>
      </c>
      <c r="B8" s="18">
        <v>37987</v>
      </c>
      <c r="C8" s="18">
        <v>38077</v>
      </c>
      <c r="D8">
        <v>26</v>
      </c>
      <c r="E8">
        <v>52</v>
      </c>
      <c r="F8">
        <v>0</v>
      </c>
      <c r="G8">
        <v>0</v>
      </c>
      <c r="H8">
        <v>0</v>
      </c>
      <c r="I8">
        <v>65</v>
      </c>
      <c r="J8">
        <v>130</v>
      </c>
      <c r="K8">
        <v>0</v>
      </c>
      <c r="L8">
        <v>0</v>
      </c>
      <c r="M8">
        <v>0</v>
      </c>
    </row>
    <row r="9" spans="1:3" ht="12.75">
      <c r="A9" s="1" t="s">
        <v>150</v>
      </c>
      <c r="B9" s="18">
        <v>37987</v>
      </c>
      <c r="C9" s="18">
        <v>38077</v>
      </c>
    </row>
    <row r="10" spans="1:13" ht="12.75">
      <c r="A10" s="1" t="s">
        <v>151</v>
      </c>
      <c r="B10" s="18">
        <v>37987</v>
      </c>
      <c r="C10" s="18">
        <v>38077</v>
      </c>
      <c r="D10">
        <v>10</v>
      </c>
      <c r="E10">
        <v>99</v>
      </c>
      <c r="F10">
        <v>0</v>
      </c>
      <c r="G10">
        <v>0</v>
      </c>
      <c r="H10">
        <v>0</v>
      </c>
      <c r="I10">
        <v>81</v>
      </c>
      <c r="J10">
        <v>266</v>
      </c>
      <c r="K10">
        <v>0</v>
      </c>
      <c r="L10">
        <v>0</v>
      </c>
      <c r="M10">
        <v>0</v>
      </c>
    </row>
    <row r="11" spans="1:13" ht="12.75">
      <c r="A11" s="1" t="s">
        <v>102</v>
      </c>
      <c r="B11" s="18">
        <v>37987</v>
      </c>
      <c r="C11" s="18">
        <v>38077</v>
      </c>
      <c r="D11">
        <v>42</v>
      </c>
      <c r="E11">
        <v>840</v>
      </c>
      <c r="F11">
        <v>0</v>
      </c>
      <c r="G11">
        <v>0</v>
      </c>
      <c r="H11">
        <v>0</v>
      </c>
      <c r="I11">
        <v>49</v>
      </c>
      <c r="J11">
        <v>980</v>
      </c>
      <c r="K11">
        <v>0</v>
      </c>
      <c r="L11">
        <v>0</v>
      </c>
      <c r="M11">
        <v>0</v>
      </c>
    </row>
    <row r="12" spans="1:13" ht="12.75">
      <c r="A12" s="1" t="s">
        <v>127</v>
      </c>
      <c r="B12" s="18">
        <v>37987</v>
      </c>
      <c r="C12" s="18">
        <v>38077</v>
      </c>
      <c r="D12">
        <v>56</v>
      </c>
      <c r="E12">
        <v>1232</v>
      </c>
      <c r="F12">
        <v>0</v>
      </c>
      <c r="G12">
        <v>0</v>
      </c>
      <c r="H12">
        <v>0</v>
      </c>
      <c r="I12">
        <v>35</v>
      </c>
      <c r="J12">
        <v>408</v>
      </c>
      <c r="K12">
        <v>0</v>
      </c>
      <c r="L12">
        <v>0</v>
      </c>
      <c r="M12">
        <v>0</v>
      </c>
    </row>
    <row r="13" spans="1:3" ht="12.75">
      <c r="A13" s="1" t="s">
        <v>185</v>
      </c>
      <c r="B13" s="18">
        <v>37987</v>
      </c>
      <c r="C13" s="18">
        <v>38077</v>
      </c>
    </row>
    <row r="14" spans="1:14" ht="12.75">
      <c r="A14" s="1" t="s">
        <v>162</v>
      </c>
      <c r="B14" s="18">
        <v>37987</v>
      </c>
      <c r="C14" s="18">
        <v>38077</v>
      </c>
      <c r="D14">
        <v>9</v>
      </c>
      <c r="E14">
        <v>270</v>
      </c>
      <c r="F14">
        <v>0</v>
      </c>
      <c r="G14">
        <v>0</v>
      </c>
      <c r="H14">
        <v>0</v>
      </c>
      <c r="I14">
        <v>82</v>
      </c>
      <c r="J14">
        <v>902</v>
      </c>
      <c r="K14">
        <v>1</v>
      </c>
      <c r="L14">
        <v>0</v>
      </c>
      <c r="M14">
        <v>0</v>
      </c>
      <c r="N14" t="s">
        <v>24</v>
      </c>
    </row>
    <row r="15" spans="1:3" ht="12.75">
      <c r="A15" s="1" t="s">
        <v>240</v>
      </c>
      <c r="B15" s="18">
        <v>37987</v>
      </c>
      <c r="C15" s="18">
        <v>38077</v>
      </c>
    </row>
    <row r="16" spans="1:3" ht="12.75">
      <c r="A16" s="1" t="s">
        <v>241</v>
      </c>
      <c r="B16" s="18">
        <v>37987</v>
      </c>
      <c r="C16" s="18">
        <v>38077</v>
      </c>
    </row>
    <row r="17" spans="1:13" s="16" customFormat="1" ht="12.75">
      <c r="A17" s="16" t="s">
        <v>129</v>
      </c>
      <c r="B17" s="18">
        <v>37987</v>
      </c>
      <c r="C17" s="18">
        <v>38077</v>
      </c>
      <c r="D17" s="16">
        <v>51</v>
      </c>
      <c r="E17" s="16">
        <v>612</v>
      </c>
      <c r="F17" s="16">
        <v>0</v>
      </c>
      <c r="G17" s="16">
        <v>0</v>
      </c>
      <c r="H17" s="16">
        <v>0</v>
      </c>
      <c r="I17" s="16">
        <v>40</v>
      </c>
      <c r="J17" s="16">
        <v>327</v>
      </c>
      <c r="K17" s="16">
        <v>0</v>
      </c>
      <c r="L17" s="16">
        <v>0</v>
      </c>
      <c r="M17" s="16">
        <v>0</v>
      </c>
    </row>
    <row r="18" spans="1:13" ht="12.75">
      <c r="A18" s="1" t="s">
        <v>149</v>
      </c>
      <c r="B18" s="18">
        <v>37987</v>
      </c>
      <c r="C18" s="18">
        <v>38077</v>
      </c>
      <c r="D18" s="16">
        <v>44</v>
      </c>
      <c r="E18" s="16">
        <v>264</v>
      </c>
      <c r="F18" s="16">
        <v>0</v>
      </c>
      <c r="G18" s="16">
        <v>0</v>
      </c>
      <c r="H18" s="16">
        <v>0</v>
      </c>
      <c r="I18" s="16">
        <v>45</v>
      </c>
      <c r="J18" s="16">
        <v>270</v>
      </c>
      <c r="K18" s="16">
        <v>0</v>
      </c>
      <c r="L18" s="16">
        <v>0</v>
      </c>
      <c r="M18" s="16">
        <v>0</v>
      </c>
    </row>
    <row r="19" spans="1:13" ht="12.75">
      <c r="A19" s="1" t="s">
        <v>130</v>
      </c>
      <c r="B19" s="18">
        <v>37987</v>
      </c>
      <c r="C19" s="18">
        <v>38077</v>
      </c>
      <c r="D19">
        <v>39</v>
      </c>
      <c r="E19">
        <v>234</v>
      </c>
      <c r="F19">
        <v>0</v>
      </c>
      <c r="G19">
        <v>0</v>
      </c>
      <c r="H19">
        <v>0</v>
      </c>
      <c r="I19">
        <v>54</v>
      </c>
      <c r="J19">
        <v>324</v>
      </c>
      <c r="K19">
        <v>0</v>
      </c>
      <c r="L19">
        <v>0</v>
      </c>
      <c r="M19">
        <v>0</v>
      </c>
    </row>
    <row r="20" spans="1:3" ht="12.75" customHeight="1">
      <c r="A20" s="1" t="s">
        <v>238</v>
      </c>
      <c r="B20" s="18">
        <v>37987</v>
      </c>
      <c r="C20" s="18">
        <v>38077</v>
      </c>
    </row>
    <row r="21" spans="1:3" ht="12.75">
      <c r="A21" s="1" t="s">
        <v>239</v>
      </c>
      <c r="B21" s="18">
        <v>37987</v>
      </c>
      <c r="C21" s="18">
        <v>38077</v>
      </c>
    </row>
    <row r="22" spans="1:3" ht="12.75">
      <c r="A22" s="1" t="s">
        <v>164</v>
      </c>
      <c r="B22" s="18">
        <v>37987</v>
      </c>
      <c r="C22" s="18">
        <v>38077</v>
      </c>
    </row>
    <row r="23" spans="1:13" ht="12.75">
      <c r="A23" s="1" t="s">
        <v>134</v>
      </c>
      <c r="B23" s="18">
        <v>37987</v>
      </c>
      <c r="C23" s="18">
        <v>38077</v>
      </c>
      <c r="D23">
        <v>7</v>
      </c>
      <c r="E23">
        <v>77</v>
      </c>
      <c r="F23">
        <v>0</v>
      </c>
      <c r="G23">
        <v>0</v>
      </c>
      <c r="H23">
        <v>0</v>
      </c>
      <c r="I23">
        <v>84</v>
      </c>
      <c r="J23">
        <v>924</v>
      </c>
      <c r="K23">
        <v>0</v>
      </c>
      <c r="L23">
        <v>0</v>
      </c>
      <c r="M23">
        <v>0</v>
      </c>
    </row>
    <row r="24" spans="1:13" ht="12.75">
      <c r="A24" s="1" t="s">
        <v>192</v>
      </c>
      <c r="B24" s="18">
        <v>37987</v>
      </c>
      <c r="C24" s="18">
        <v>38077</v>
      </c>
      <c r="D24">
        <v>34</v>
      </c>
      <c r="E24">
        <v>374</v>
      </c>
      <c r="F24">
        <v>0</v>
      </c>
      <c r="G24">
        <v>0</v>
      </c>
      <c r="H24">
        <v>0</v>
      </c>
      <c r="I24">
        <v>67</v>
      </c>
      <c r="J24">
        <v>737</v>
      </c>
      <c r="K24">
        <v>0</v>
      </c>
      <c r="L24">
        <v>0</v>
      </c>
      <c r="M24">
        <v>0</v>
      </c>
    </row>
    <row r="25" spans="1:14" ht="12.75" customHeight="1">
      <c r="A25" s="1" t="s">
        <v>189</v>
      </c>
      <c r="B25" s="18">
        <v>37987</v>
      </c>
      <c r="C25" s="18">
        <v>38077</v>
      </c>
      <c r="D25">
        <v>84</v>
      </c>
      <c r="E25">
        <v>2002</v>
      </c>
      <c r="F25">
        <v>1</v>
      </c>
      <c r="G25">
        <v>0</v>
      </c>
      <c r="H25">
        <v>0</v>
      </c>
      <c r="I25">
        <v>7</v>
      </c>
      <c r="J25">
        <v>154</v>
      </c>
      <c r="K25">
        <v>0</v>
      </c>
      <c r="L25">
        <v>0</v>
      </c>
      <c r="M25">
        <v>0</v>
      </c>
      <c r="N25" t="s">
        <v>23</v>
      </c>
    </row>
    <row r="26" spans="1:13" ht="12.75">
      <c r="A26" s="1" t="s">
        <v>190</v>
      </c>
      <c r="B26" s="18">
        <v>37987</v>
      </c>
      <c r="C26" s="18">
        <v>38077</v>
      </c>
      <c r="D26">
        <v>23</v>
      </c>
      <c r="E26">
        <v>115</v>
      </c>
      <c r="F26">
        <v>0</v>
      </c>
      <c r="G26">
        <v>0</v>
      </c>
      <c r="H26">
        <v>0</v>
      </c>
      <c r="I26">
        <v>42</v>
      </c>
      <c r="J26">
        <v>210</v>
      </c>
      <c r="K26">
        <v>0</v>
      </c>
      <c r="L26">
        <v>0</v>
      </c>
      <c r="M26">
        <v>0</v>
      </c>
    </row>
    <row r="27" spans="1:13" ht="12.75">
      <c r="A27" s="1" t="s">
        <v>183</v>
      </c>
      <c r="B27" s="18">
        <v>37987</v>
      </c>
      <c r="C27" s="18">
        <v>38077</v>
      </c>
      <c r="D27">
        <v>39</v>
      </c>
      <c r="E27">
        <v>195</v>
      </c>
      <c r="F27">
        <v>0</v>
      </c>
      <c r="G27">
        <v>0</v>
      </c>
      <c r="H27">
        <v>0</v>
      </c>
      <c r="I27">
        <v>52</v>
      </c>
      <c r="J27">
        <v>260</v>
      </c>
      <c r="K27">
        <v>0</v>
      </c>
      <c r="L27">
        <v>0</v>
      </c>
      <c r="M27">
        <v>0</v>
      </c>
    </row>
    <row r="28" spans="1:3" ht="12.75">
      <c r="A28" s="1" t="s">
        <v>191</v>
      </c>
      <c r="B28" s="18">
        <v>37987</v>
      </c>
      <c r="C28" s="18">
        <v>38077</v>
      </c>
    </row>
    <row r="29" spans="1:13" ht="12.75">
      <c r="A29" s="1" t="s">
        <v>131</v>
      </c>
      <c r="B29" s="18">
        <v>37987</v>
      </c>
      <c r="C29" s="18">
        <v>38077</v>
      </c>
      <c r="D29">
        <v>41</v>
      </c>
      <c r="E29">
        <v>492</v>
      </c>
      <c r="F29">
        <v>1</v>
      </c>
      <c r="G29">
        <v>0</v>
      </c>
      <c r="H29">
        <v>0</v>
      </c>
      <c r="I29">
        <v>50</v>
      </c>
      <c r="J29">
        <v>600</v>
      </c>
      <c r="K29">
        <v>1</v>
      </c>
      <c r="L29">
        <v>0</v>
      </c>
      <c r="M29">
        <v>0</v>
      </c>
    </row>
    <row r="30" spans="1:15" s="1" customFormat="1" ht="12.75">
      <c r="A30" s="7" t="s">
        <v>154</v>
      </c>
      <c r="B30" s="17"/>
      <c r="C30" s="17"/>
      <c r="D30" s="9">
        <f aca="true" t="shared" si="0" ref="D30:M30">SUM(D4:D29)</f>
        <v>592</v>
      </c>
      <c r="E30" s="9">
        <f t="shared" si="0"/>
        <v>8206</v>
      </c>
      <c r="F30" s="9">
        <f t="shared" si="0"/>
        <v>3</v>
      </c>
      <c r="G30" s="9">
        <f t="shared" si="0"/>
        <v>0</v>
      </c>
      <c r="H30" s="9">
        <f t="shared" si="0"/>
        <v>0</v>
      </c>
      <c r="I30" s="9">
        <f t="shared" si="0"/>
        <v>1006</v>
      </c>
      <c r="J30" s="9">
        <f t="shared" si="0"/>
        <v>7981</v>
      </c>
      <c r="K30" s="9">
        <f t="shared" si="0"/>
        <v>2</v>
      </c>
      <c r="L30" s="9">
        <f t="shared" si="0"/>
        <v>0</v>
      </c>
      <c r="M30" s="9">
        <f t="shared" si="0"/>
        <v>0</v>
      </c>
      <c r="N30" s="16"/>
      <c r="O30" s="16"/>
    </row>
    <row r="31" ht="12.75">
      <c r="A31" t="s">
        <v>242</v>
      </c>
    </row>
    <row r="33" spans="1:3" ht="12.75">
      <c r="A33" s="23" t="s">
        <v>166</v>
      </c>
      <c r="B33" s="123">
        <f>COUNT(B3:B29)</f>
        <v>27</v>
      </c>
      <c r="C33" s="18"/>
    </row>
    <row r="34" spans="1:3" ht="12.75">
      <c r="A34" s="4" t="s">
        <v>152</v>
      </c>
      <c r="B34" s="124">
        <f>COUNT(D3:D29)</f>
        <v>19</v>
      </c>
      <c r="C34" s="125">
        <f>B34/B33</f>
        <v>0.7037037037037037</v>
      </c>
    </row>
    <row r="35" spans="1:3" ht="12.75">
      <c r="A35" s="1"/>
      <c r="B35" s="19"/>
      <c r="C35" s="19"/>
    </row>
    <row r="36" spans="1:3" ht="38.25">
      <c r="A36" s="1"/>
      <c r="B36" s="19" t="s">
        <v>178</v>
      </c>
      <c r="C36" s="19" t="s">
        <v>179</v>
      </c>
    </row>
    <row r="37" spans="1:3" ht="12.75">
      <c r="A37" s="1" t="s">
        <v>153</v>
      </c>
      <c r="B37" s="19"/>
      <c r="C37" s="19"/>
    </row>
    <row r="38" spans="1:3" ht="12.75">
      <c r="A38" s="4" t="s">
        <v>157</v>
      </c>
      <c r="B38" s="126">
        <f>E30</f>
        <v>8206</v>
      </c>
      <c r="C38" s="126"/>
    </row>
    <row r="39" spans="1:3" ht="12.75">
      <c r="A39" s="4" t="s">
        <v>158</v>
      </c>
      <c r="B39" s="126">
        <f>E30*12</f>
        <v>98472</v>
      </c>
      <c r="C39" s="126"/>
    </row>
    <row r="40" spans="1:3" ht="12.75">
      <c r="A40" s="4" t="s">
        <v>121</v>
      </c>
      <c r="B40" s="19">
        <f>F30</f>
        <v>3</v>
      </c>
      <c r="C40" s="126">
        <f>B40*200000/$B$39</f>
        <v>6.093102607847916</v>
      </c>
    </row>
    <row r="41" spans="1:3" ht="12.75">
      <c r="A41" s="4" t="s">
        <v>122</v>
      </c>
      <c r="B41" s="19">
        <f>G30</f>
        <v>0</v>
      </c>
      <c r="C41" s="126">
        <f>B41*200000/$B$39</f>
        <v>0</v>
      </c>
    </row>
    <row r="42" spans="1:3" ht="12.75">
      <c r="A42" s="4" t="s">
        <v>177</v>
      </c>
      <c r="B42" s="19">
        <f>H30</f>
        <v>0</v>
      </c>
      <c r="C42" s="126">
        <f>B42*200000/$B$39</f>
        <v>0</v>
      </c>
    </row>
    <row r="43" spans="1:3" ht="12.75">
      <c r="A43" s="4"/>
      <c r="B43" s="126"/>
      <c r="C43" s="126"/>
    </row>
    <row r="44" spans="1:3" ht="12.75">
      <c r="A44" s="5" t="s">
        <v>155</v>
      </c>
      <c r="B44" s="126"/>
      <c r="C44" s="126"/>
    </row>
    <row r="45" spans="1:3" ht="12.75">
      <c r="A45" s="4" t="s">
        <v>159</v>
      </c>
      <c r="B45" s="126">
        <f>J30</f>
        <v>7981</v>
      </c>
      <c r="C45" s="126"/>
    </row>
    <row r="46" spans="1:3" ht="12.75">
      <c r="A46" s="4" t="s">
        <v>174</v>
      </c>
      <c r="B46" s="126">
        <f>J30*8</f>
        <v>63848</v>
      </c>
      <c r="C46" s="126"/>
    </row>
    <row r="47" spans="1:3" ht="12.75">
      <c r="A47" s="4" t="s">
        <v>121</v>
      </c>
      <c r="B47" s="19">
        <f>K30</f>
        <v>2</v>
      </c>
      <c r="C47" s="126">
        <f>B47*200000/$B$46</f>
        <v>6.264879087833605</v>
      </c>
    </row>
    <row r="48" spans="1:3" ht="12.75">
      <c r="A48" s="4" t="s">
        <v>122</v>
      </c>
      <c r="B48" s="19">
        <f>L30</f>
        <v>0</v>
      </c>
      <c r="C48" s="126">
        <f>B48*200000/$B$46</f>
        <v>0</v>
      </c>
    </row>
    <row r="49" spans="1:3" ht="12.75">
      <c r="A49" s="4" t="s">
        <v>177</v>
      </c>
      <c r="B49" s="19">
        <f>M30</f>
        <v>0</v>
      </c>
      <c r="C49" s="126">
        <f>B49*200000/$B$46</f>
        <v>0</v>
      </c>
    </row>
    <row r="50" spans="1:3" ht="12.75">
      <c r="A50" s="4"/>
      <c r="B50" s="126"/>
      <c r="C50" s="126"/>
    </row>
    <row r="51" spans="1:3" ht="25.5">
      <c r="A51" s="5" t="s">
        <v>156</v>
      </c>
      <c r="B51" s="126"/>
      <c r="C51" s="126"/>
    </row>
    <row r="52" spans="1:3" ht="12.75">
      <c r="A52" s="4" t="s">
        <v>175</v>
      </c>
      <c r="B52" s="126">
        <f>B38+B45</f>
        <v>16187</v>
      </c>
      <c r="C52" s="126"/>
    </row>
    <row r="53" spans="1:3" ht="12.75">
      <c r="A53" s="4" t="s">
        <v>176</v>
      </c>
      <c r="B53" s="126">
        <f>B39+B46</f>
        <v>162320</v>
      </c>
      <c r="C53" s="126"/>
    </row>
    <row r="54" spans="1:3" ht="12.75">
      <c r="A54" s="4" t="s">
        <v>121</v>
      </c>
      <c r="B54" s="19">
        <f>B40+B47</f>
        <v>5</v>
      </c>
      <c r="C54" s="126">
        <f>(B40+B47)*200000/($B$39+$B$46)</f>
        <v>6.160670280926565</v>
      </c>
    </row>
    <row r="55" spans="1:3" ht="12.75">
      <c r="A55" s="4" t="s">
        <v>122</v>
      </c>
      <c r="B55" s="19">
        <f>B41+B48</f>
        <v>0</v>
      </c>
      <c r="C55" s="126">
        <f>(B41+B48)*200000/($B$39+$B$46)</f>
        <v>0</v>
      </c>
    </row>
    <row r="56" spans="1:3" ht="12.75">
      <c r="A56" s="4" t="s">
        <v>177</v>
      </c>
      <c r="B56" s="19">
        <f>B42+B49</f>
        <v>0</v>
      </c>
      <c r="C56" s="126">
        <f>(B42+B49)*200000/($B$39+$B$46)</f>
        <v>0</v>
      </c>
    </row>
  </sheetData>
  <mergeCells count="1">
    <mergeCell ref="A1:M1"/>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O56"/>
  <sheetViews>
    <sheetView workbookViewId="0" topLeftCell="A1">
      <pane xSplit="1" ySplit="2" topLeftCell="B3" activePane="bottomRight" state="frozen"/>
      <selection pane="topLeft" activeCell="A1" sqref="A1"/>
      <selection pane="topRight" activeCell="B1" sqref="B1"/>
      <selection pane="bottomLeft" activeCell="A3" sqref="A3"/>
      <selection pane="bottomRight" activeCell="A2" sqref="A2"/>
    </sheetView>
  </sheetViews>
  <sheetFormatPr defaultColWidth="9.140625" defaultRowHeight="12.75"/>
  <cols>
    <col min="1" max="1" width="23.00390625" style="0" customWidth="1"/>
    <col min="2" max="2" width="11.421875" style="0" customWidth="1"/>
    <col min="3" max="3" width="10.421875" style="0" customWidth="1"/>
    <col min="4" max="4" width="11.421875" style="0" customWidth="1"/>
    <col min="5" max="5" width="11.00390625" style="0" customWidth="1"/>
    <col min="6" max="6" width="10.140625" style="0" customWidth="1"/>
    <col min="7" max="7" width="9.8515625" style="0" customWidth="1"/>
    <col min="8" max="8" width="8.8515625" style="0" customWidth="1"/>
    <col min="9" max="9" width="10.421875" style="0" customWidth="1"/>
    <col min="10" max="10" width="11.8515625" style="0" customWidth="1"/>
    <col min="11" max="11" width="9.8515625" style="0" customWidth="1"/>
    <col min="12" max="12" width="10.421875" style="0" customWidth="1"/>
    <col min="13" max="13" width="8.8515625" style="0" customWidth="1"/>
    <col min="14" max="15" width="27.7109375" style="0" customWidth="1"/>
    <col min="16" max="16384" width="8.8515625" style="0" customWidth="1"/>
  </cols>
  <sheetData>
    <row r="1" spans="1:14" s="1" customFormat="1" ht="25.5" customHeight="1">
      <c r="A1" s="278" t="s">
        <v>31</v>
      </c>
      <c r="B1" s="278"/>
      <c r="C1" s="278"/>
      <c r="D1" s="278"/>
      <c r="E1" s="278"/>
      <c r="F1" s="278"/>
      <c r="G1" s="278"/>
      <c r="H1" s="278"/>
      <c r="I1" s="278"/>
      <c r="J1" s="278"/>
      <c r="K1" s="278"/>
      <c r="L1" s="278"/>
      <c r="M1" s="278"/>
      <c r="N1" s="1" t="s">
        <v>139</v>
      </c>
    </row>
    <row r="2" spans="1:15" s="1" customFormat="1" ht="38.25">
      <c r="A2" s="1" t="s">
        <v>116</v>
      </c>
      <c r="B2" s="2" t="s">
        <v>117</v>
      </c>
      <c r="C2" s="2" t="s">
        <v>118</v>
      </c>
      <c r="D2" s="1" t="s">
        <v>119</v>
      </c>
      <c r="E2" s="1" t="s">
        <v>120</v>
      </c>
      <c r="F2" s="1" t="s">
        <v>121</v>
      </c>
      <c r="G2" s="1" t="s">
        <v>122</v>
      </c>
      <c r="H2" s="1" t="s">
        <v>123</v>
      </c>
      <c r="I2" s="1" t="s">
        <v>124</v>
      </c>
      <c r="J2" s="1" t="s">
        <v>125</v>
      </c>
      <c r="K2" s="1" t="s">
        <v>121</v>
      </c>
      <c r="L2" s="1" t="s">
        <v>122</v>
      </c>
      <c r="M2" s="1" t="s">
        <v>123</v>
      </c>
      <c r="N2" s="1" t="s">
        <v>137</v>
      </c>
      <c r="O2" s="1" t="s">
        <v>138</v>
      </c>
    </row>
    <row r="3" spans="1:3" ht="12.75">
      <c r="A3" s="1" t="s">
        <v>148</v>
      </c>
      <c r="B3" s="18">
        <v>38078</v>
      </c>
      <c r="C3" s="18">
        <v>38168</v>
      </c>
    </row>
    <row r="4" spans="1:14" ht="12.75">
      <c r="A4" s="1" t="s">
        <v>128</v>
      </c>
      <c r="B4" s="18">
        <v>38078</v>
      </c>
      <c r="C4" s="18">
        <v>38168</v>
      </c>
      <c r="D4">
        <v>73</v>
      </c>
      <c r="E4">
        <v>1606</v>
      </c>
      <c r="F4">
        <v>1</v>
      </c>
      <c r="G4">
        <v>0</v>
      </c>
      <c r="H4">
        <v>0</v>
      </c>
      <c r="I4">
        <v>18</v>
      </c>
      <c r="J4">
        <v>396</v>
      </c>
      <c r="K4">
        <v>0</v>
      </c>
      <c r="L4">
        <v>0</v>
      </c>
      <c r="M4">
        <v>0</v>
      </c>
      <c r="N4" t="s">
        <v>25</v>
      </c>
    </row>
    <row r="5" spans="1:13" ht="12.75">
      <c r="A5" s="1" t="s">
        <v>132</v>
      </c>
      <c r="B5" s="18">
        <v>38078</v>
      </c>
      <c r="C5" s="18">
        <v>38168</v>
      </c>
      <c r="D5">
        <v>9</v>
      </c>
      <c r="E5">
        <v>36</v>
      </c>
      <c r="F5">
        <v>0</v>
      </c>
      <c r="G5">
        <v>0</v>
      </c>
      <c r="H5">
        <v>0</v>
      </c>
      <c r="I5">
        <v>91</v>
      </c>
      <c r="J5">
        <v>254</v>
      </c>
      <c r="K5">
        <v>0</v>
      </c>
      <c r="L5">
        <v>0</v>
      </c>
      <c r="M5">
        <v>0</v>
      </c>
    </row>
    <row r="6" spans="1:3" ht="12.75">
      <c r="A6" s="1" t="s">
        <v>186</v>
      </c>
      <c r="B6" s="18">
        <v>38078</v>
      </c>
      <c r="C6" s="18">
        <v>38168</v>
      </c>
    </row>
    <row r="7" spans="1:13" ht="12.75">
      <c r="A7" s="1" t="s">
        <v>184</v>
      </c>
      <c r="B7" s="18">
        <v>38078</v>
      </c>
      <c r="C7" s="18">
        <v>38168</v>
      </c>
      <c r="D7">
        <v>72</v>
      </c>
      <c r="E7">
        <v>432</v>
      </c>
      <c r="F7">
        <v>1</v>
      </c>
      <c r="G7">
        <v>1</v>
      </c>
      <c r="H7">
        <v>3</v>
      </c>
      <c r="I7">
        <v>19</v>
      </c>
      <c r="J7">
        <v>114</v>
      </c>
      <c r="K7">
        <v>0</v>
      </c>
      <c r="L7">
        <v>0</v>
      </c>
      <c r="M7">
        <v>0</v>
      </c>
    </row>
    <row r="8" spans="1:14" ht="12.75">
      <c r="A8" s="1" t="s">
        <v>187</v>
      </c>
      <c r="B8" s="18">
        <v>38078</v>
      </c>
      <c r="C8" s="18">
        <v>38168</v>
      </c>
      <c r="D8">
        <v>30</v>
      </c>
      <c r="E8">
        <v>60</v>
      </c>
      <c r="F8">
        <v>0</v>
      </c>
      <c r="G8">
        <v>0</v>
      </c>
      <c r="H8">
        <v>0</v>
      </c>
      <c r="I8">
        <v>61</v>
      </c>
      <c r="J8">
        <v>122</v>
      </c>
      <c r="K8">
        <v>0</v>
      </c>
      <c r="L8">
        <v>0</v>
      </c>
      <c r="M8">
        <v>0</v>
      </c>
      <c r="N8" t="s">
        <v>26</v>
      </c>
    </row>
    <row r="9" spans="1:13" ht="12.75">
      <c r="A9" s="1" t="s">
        <v>150</v>
      </c>
      <c r="B9" s="18">
        <v>38078</v>
      </c>
      <c r="C9" s="18">
        <v>38168</v>
      </c>
      <c r="D9">
        <v>66</v>
      </c>
      <c r="E9">
        <v>792</v>
      </c>
      <c r="F9">
        <v>4</v>
      </c>
      <c r="G9">
        <v>2</v>
      </c>
      <c r="H9">
        <v>69</v>
      </c>
      <c r="I9">
        <v>24</v>
      </c>
      <c r="J9">
        <v>288</v>
      </c>
      <c r="K9">
        <v>1</v>
      </c>
      <c r="L9">
        <v>0</v>
      </c>
      <c r="M9">
        <v>0</v>
      </c>
    </row>
    <row r="10" spans="1:13" ht="12.75">
      <c r="A10" s="1" t="s">
        <v>151</v>
      </c>
      <c r="B10" s="18">
        <v>38078</v>
      </c>
      <c r="C10" s="18">
        <v>38168</v>
      </c>
      <c r="D10">
        <v>61</v>
      </c>
      <c r="E10">
        <v>550</v>
      </c>
      <c r="F10">
        <v>2</v>
      </c>
      <c r="G10">
        <v>0</v>
      </c>
      <c r="H10">
        <v>0</v>
      </c>
      <c r="I10">
        <v>30</v>
      </c>
      <c r="J10">
        <v>154</v>
      </c>
      <c r="K10">
        <v>0</v>
      </c>
      <c r="L10">
        <v>0</v>
      </c>
      <c r="M10">
        <v>0</v>
      </c>
    </row>
    <row r="11" spans="1:13" ht="12.75">
      <c r="A11" s="1" t="s">
        <v>102</v>
      </c>
      <c r="B11" s="18">
        <v>38078</v>
      </c>
      <c r="C11" s="18">
        <v>38168</v>
      </c>
      <c r="D11">
        <v>82</v>
      </c>
      <c r="E11">
        <v>1640</v>
      </c>
      <c r="F11">
        <v>0</v>
      </c>
      <c r="G11">
        <v>0</v>
      </c>
      <c r="H11">
        <v>0</v>
      </c>
      <c r="I11">
        <v>9</v>
      </c>
      <c r="J11">
        <v>180</v>
      </c>
      <c r="K11">
        <v>0</v>
      </c>
      <c r="L11">
        <v>0</v>
      </c>
      <c r="M11">
        <v>0</v>
      </c>
    </row>
    <row r="12" spans="1:13" ht="12.75">
      <c r="A12" s="1" t="s">
        <v>127</v>
      </c>
      <c r="B12" s="18">
        <v>38078</v>
      </c>
      <c r="C12" s="18">
        <v>38168</v>
      </c>
      <c r="D12">
        <v>62</v>
      </c>
      <c r="E12">
        <v>1364</v>
      </c>
      <c r="F12">
        <v>0</v>
      </c>
      <c r="G12">
        <v>0</v>
      </c>
      <c r="H12">
        <v>0</v>
      </c>
      <c r="I12">
        <v>29</v>
      </c>
      <c r="J12">
        <v>144</v>
      </c>
      <c r="K12">
        <v>0</v>
      </c>
      <c r="L12">
        <v>0</v>
      </c>
      <c r="M12">
        <v>0</v>
      </c>
    </row>
    <row r="13" spans="1:13" ht="12.75">
      <c r="A13" s="1" t="s">
        <v>185</v>
      </c>
      <c r="B13" s="18">
        <v>38078</v>
      </c>
      <c r="C13" s="18">
        <v>38168</v>
      </c>
      <c r="D13">
        <v>56</v>
      </c>
      <c r="E13">
        <v>294</v>
      </c>
      <c r="F13">
        <v>1</v>
      </c>
      <c r="G13">
        <v>1</v>
      </c>
      <c r="H13">
        <v>2</v>
      </c>
      <c r="I13">
        <v>3</v>
      </c>
      <c r="J13">
        <v>15</v>
      </c>
      <c r="K13">
        <v>0</v>
      </c>
      <c r="L13">
        <v>0</v>
      </c>
      <c r="M13">
        <v>0</v>
      </c>
    </row>
    <row r="14" spans="1:13" ht="12.75">
      <c r="A14" s="1" t="s">
        <v>162</v>
      </c>
      <c r="B14" s="18">
        <v>38078</v>
      </c>
      <c r="C14" s="18">
        <v>38168</v>
      </c>
      <c r="D14">
        <v>61</v>
      </c>
      <c r="E14">
        <v>1220</v>
      </c>
      <c r="F14">
        <v>0</v>
      </c>
      <c r="G14">
        <v>0</v>
      </c>
      <c r="H14">
        <v>0</v>
      </c>
      <c r="I14">
        <v>30</v>
      </c>
      <c r="J14">
        <v>600</v>
      </c>
      <c r="K14">
        <v>0</v>
      </c>
      <c r="L14">
        <v>0</v>
      </c>
      <c r="M14">
        <v>0</v>
      </c>
    </row>
    <row r="15" spans="1:3" ht="12.75">
      <c r="A15" s="1" t="s">
        <v>240</v>
      </c>
      <c r="B15" s="18">
        <v>38078</v>
      </c>
      <c r="C15" s="18">
        <v>38168</v>
      </c>
    </row>
    <row r="16" spans="1:3" ht="12.75">
      <c r="A16" s="1" t="s">
        <v>241</v>
      </c>
      <c r="B16" s="18">
        <v>38078</v>
      </c>
      <c r="C16" s="18">
        <v>38168</v>
      </c>
    </row>
    <row r="17" spans="1:13" ht="12.75">
      <c r="A17" s="1" t="s">
        <v>129</v>
      </c>
      <c r="B17" s="18">
        <v>38078</v>
      </c>
      <c r="C17" s="18">
        <v>38168</v>
      </c>
      <c r="D17">
        <v>63</v>
      </c>
      <c r="E17">
        <v>756</v>
      </c>
      <c r="F17">
        <v>0</v>
      </c>
      <c r="G17">
        <v>0</v>
      </c>
      <c r="H17">
        <v>0</v>
      </c>
      <c r="I17">
        <v>28</v>
      </c>
      <c r="J17">
        <v>264</v>
      </c>
      <c r="K17">
        <v>0</v>
      </c>
      <c r="L17">
        <v>0</v>
      </c>
      <c r="M17">
        <v>0</v>
      </c>
    </row>
    <row r="18" spans="1:13" ht="12.75">
      <c r="A18" s="1" t="s">
        <v>149</v>
      </c>
      <c r="B18" s="18">
        <v>38078</v>
      </c>
      <c r="C18" s="18">
        <v>38168</v>
      </c>
      <c r="D18">
        <v>73</v>
      </c>
      <c r="E18">
        <v>438</v>
      </c>
      <c r="F18">
        <v>0</v>
      </c>
      <c r="G18">
        <v>0</v>
      </c>
      <c r="H18">
        <v>0</v>
      </c>
      <c r="I18">
        <v>18</v>
      </c>
      <c r="J18">
        <v>66</v>
      </c>
      <c r="K18">
        <v>0</v>
      </c>
      <c r="L18">
        <v>0</v>
      </c>
      <c r="M18">
        <v>0</v>
      </c>
    </row>
    <row r="19" spans="1:13" ht="12.75">
      <c r="A19" s="1" t="s">
        <v>130</v>
      </c>
      <c r="B19" s="18">
        <v>38078</v>
      </c>
      <c r="C19" s="18">
        <v>38168</v>
      </c>
      <c r="D19">
        <v>53</v>
      </c>
      <c r="E19">
        <v>477</v>
      </c>
      <c r="F19">
        <v>0</v>
      </c>
      <c r="G19">
        <v>0</v>
      </c>
      <c r="H19">
        <v>0</v>
      </c>
      <c r="I19">
        <v>22</v>
      </c>
      <c r="J19">
        <v>198</v>
      </c>
      <c r="K19">
        <v>0</v>
      </c>
      <c r="L19">
        <v>0</v>
      </c>
      <c r="M19">
        <v>0</v>
      </c>
    </row>
    <row r="20" spans="1:3" ht="12.75" customHeight="1">
      <c r="A20" s="1" t="s">
        <v>238</v>
      </c>
      <c r="B20" s="18">
        <v>38078</v>
      </c>
      <c r="C20" s="18">
        <v>38168</v>
      </c>
    </row>
    <row r="21" spans="1:3" ht="12.75">
      <c r="A21" s="1" t="s">
        <v>239</v>
      </c>
      <c r="B21" s="18">
        <v>38078</v>
      </c>
      <c r="C21" s="18">
        <v>38168</v>
      </c>
    </row>
    <row r="22" spans="1:3" ht="12.75">
      <c r="A22" s="1" t="s">
        <v>164</v>
      </c>
      <c r="B22" s="18">
        <v>38078</v>
      </c>
      <c r="C22" s="18">
        <v>38168</v>
      </c>
    </row>
    <row r="23" spans="1:13" ht="12.75">
      <c r="A23" s="1" t="s">
        <v>134</v>
      </c>
      <c r="B23" s="18">
        <v>38078</v>
      </c>
      <c r="C23" s="18">
        <v>38168</v>
      </c>
      <c r="D23">
        <v>47</v>
      </c>
      <c r="E23">
        <v>517</v>
      </c>
      <c r="F23">
        <v>0</v>
      </c>
      <c r="G23">
        <v>0</v>
      </c>
      <c r="H23">
        <v>0</v>
      </c>
      <c r="I23">
        <v>44</v>
      </c>
      <c r="J23">
        <v>484</v>
      </c>
      <c r="K23">
        <v>0</v>
      </c>
      <c r="L23">
        <v>0</v>
      </c>
      <c r="M23">
        <v>0</v>
      </c>
    </row>
    <row r="24" spans="1:13" ht="12.75">
      <c r="A24" s="1" t="s">
        <v>192</v>
      </c>
      <c r="B24" s="18">
        <v>38078</v>
      </c>
      <c r="C24" s="18">
        <v>38168</v>
      </c>
      <c r="D24">
        <v>76</v>
      </c>
      <c r="E24">
        <v>836</v>
      </c>
      <c r="F24">
        <v>1</v>
      </c>
      <c r="G24">
        <v>0</v>
      </c>
      <c r="H24">
        <v>0</v>
      </c>
      <c r="I24">
        <v>15</v>
      </c>
      <c r="J24">
        <v>165</v>
      </c>
      <c r="K24">
        <v>0</v>
      </c>
      <c r="L24">
        <v>0</v>
      </c>
      <c r="M24">
        <v>0</v>
      </c>
    </row>
    <row r="25" spans="1:13" ht="12.75" customHeight="1">
      <c r="A25" s="1" t="s">
        <v>189</v>
      </c>
      <c r="B25" s="18">
        <v>38078</v>
      </c>
      <c r="C25" s="18">
        <v>38168</v>
      </c>
      <c r="D25">
        <v>82</v>
      </c>
      <c r="E25">
        <v>1722</v>
      </c>
      <c r="F25">
        <v>0</v>
      </c>
      <c r="G25">
        <v>0</v>
      </c>
      <c r="H25">
        <v>0</v>
      </c>
      <c r="I25">
        <v>9</v>
      </c>
      <c r="J25">
        <v>189</v>
      </c>
      <c r="K25">
        <v>0</v>
      </c>
      <c r="L25">
        <v>0</v>
      </c>
      <c r="M25">
        <v>0</v>
      </c>
    </row>
    <row r="26" spans="1:13" ht="12.75">
      <c r="A26" s="1" t="s">
        <v>190</v>
      </c>
      <c r="B26" s="18">
        <v>38078</v>
      </c>
      <c r="C26" s="18">
        <v>38168</v>
      </c>
      <c r="D26">
        <v>49</v>
      </c>
      <c r="E26">
        <v>245</v>
      </c>
      <c r="F26">
        <v>0</v>
      </c>
      <c r="G26">
        <v>0</v>
      </c>
      <c r="H26">
        <v>0</v>
      </c>
      <c r="I26">
        <v>29</v>
      </c>
      <c r="J26">
        <v>145</v>
      </c>
      <c r="K26">
        <v>0</v>
      </c>
      <c r="L26">
        <v>0</v>
      </c>
      <c r="M26">
        <v>0</v>
      </c>
    </row>
    <row r="27" spans="1:13" ht="12.75">
      <c r="A27" s="1" t="s">
        <v>183</v>
      </c>
      <c r="B27" s="18">
        <v>38078</v>
      </c>
      <c r="C27" s="18">
        <v>38168</v>
      </c>
      <c r="D27">
        <v>66</v>
      </c>
      <c r="E27">
        <v>330</v>
      </c>
      <c r="F27">
        <v>0</v>
      </c>
      <c r="G27">
        <v>0</v>
      </c>
      <c r="H27">
        <v>0</v>
      </c>
      <c r="I27">
        <v>25</v>
      </c>
      <c r="J27">
        <v>125</v>
      </c>
      <c r="K27">
        <v>0</v>
      </c>
      <c r="L27">
        <v>0</v>
      </c>
      <c r="M27">
        <v>0</v>
      </c>
    </row>
    <row r="28" spans="1:13" ht="12.75">
      <c r="A28" s="1" t="s">
        <v>191</v>
      </c>
      <c r="B28" s="18">
        <v>38078</v>
      </c>
      <c r="C28" s="18">
        <v>38168</v>
      </c>
      <c r="D28">
        <v>50</v>
      </c>
      <c r="E28">
        <v>350</v>
      </c>
      <c r="F28">
        <v>0</v>
      </c>
      <c r="G28">
        <v>0</v>
      </c>
      <c r="H28">
        <v>0</v>
      </c>
      <c r="I28">
        <v>39</v>
      </c>
      <c r="J28">
        <v>273</v>
      </c>
      <c r="K28">
        <v>0</v>
      </c>
      <c r="L28">
        <v>0</v>
      </c>
      <c r="M28">
        <v>0</v>
      </c>
    </row>
    <row r="29" spans="1:13" ht="12.75">
      <c r="A29" s="1" t="s">
        <v>131</v>
      </c>
      <c r="B29" s="18">
        <v>38078</v>
      </c>
      <c r="C29" s="18">
        <v>38168</v>
      </c>
      <c r="D29">
        <v>80</v>
      </c>
      <c r="E29">
        <v>960</v>
      </c>
      <c r="F29">
        <v>0</v>
      </c>
      <c r="G29">
        <v>0</v>
      </c>
      <c r="H29">
        <v>0</v>
      </c>
      <c r="I29">
        <v>11</v>
      </c>
      <c r="J29">
        <v>132</v>
      </c>
      <c r="K29">
        <v>0</v>
      </c>
      <c r="L29">
        <v>0</v>
      </c>
      <c r="M29">
        <v>0</v>
      </c>
    </row>
    <row r="30" spans="1:15" s="1" customFormat="1" ht="12.75">
      <c r="A30" s="7" t="s">
        <v>154</v>
      </c>
      <c r="B30" s="17"/>
      <c r="C30" s="17"/>
      <c r="D30" s="9">
        <f aca="true" t="shared" si="0" ref="D30:M30">SUM(D4:D29)</f>
        <v>1211</v>
      </c>
      <c r="E30" s="9">
        <f t="shared" si="0"/>
        <v>14625</v>
      </c>
      <c r="F30" s="9">
        <f t="shared" si="0"/>
        <v>10</v>
      </c>
      <c r="G30" s="9">
        <f t="shared" si="0"/>
        <v>4</v>
      </c>
      <c r="H30" s="9">
        <f t="shared" si="0"/>
        <v>74</v>
      </c>
      <c r="I30" s="9">
        <f t="shared" si="0"/>
        <v>554</v>
      </c>
      <c r="J30" s="9">
        <f t="shared" si="0"/>
        <v>4308</v>
      </c>
      <c r="K30" s="9">
        <f t="shared" si="0"/>
        <v>1</v>
      </c>
      <c r="L30" s="9">
        <f t="shared" si="0"/>
        <v>0</v>
      </c>
      <c r="M30" s="9">
        <f t="shared" si="0"/>
        <v>0</v>
      </c>
      <c r="N30" s="16"/>
      <c r="O30" s="16"/>
    </row>
    <row r="31" ht="12.75">
      <c r="A31" t="s">
        <v>242</v>
      </c>
    </row>
    <row r="33" spans="1:3" ht="12.75">
      <c r="A33" s="23" t="s">
        <v>166</v>
      </c>
      <c r="B33" s="123">
        <f>COUNT(B3:B29)</f>
        <v>27</v>
      </c>
      <c r="C33" s="18"/>
    </row>
    <row r="34" spans="1:3" ht="12.75">
      <c r="A34" s="4" t="s">
        <v>152</v>
      </c>
      <c r="B34" s="124">
        <f>COUNT(D3:D29)</f>
        <v>20</v>
      </c>
      <c r="C34" s="125">
        <f>B34/B33</f>
        <v>0.7407407407407407</v>
      </c>
    </row>
    <row r="35" spans="1:3" ht="12.75">
      <c r="A35" s="1"/>
      <c r="B35" s="19"/>
      <c r="C35" s="19"/>
    </row>
    <row r="36" spans="1:3" ht="38.25">
      <c r="A36" s="1"/>
      <c r="B36" s="19" t="s">
        <v>178</v>
      </c>
      <c r="C36" s="19" t="s">
        <v>179</v>
      </c>
    </row>
    <row r="37" spans="1:3" ht="12.75">
      <c r="A37" s="1" t="s">
        <v>153</v>
      </c>
      <c r="B37" s="19"/>
      <c r="C37" s="19"/>
    </row>
    <row r="38" spans="1:3" ht="12.75">
      <c r="A38" s="4" t="s">
        <v>157</v>
      </c>
      <c r="B38" s="126">
        <f>E30</f>
        <v>14625</v>
      </c>
      <c r="C38" s="126"/>
    </row>
    <row r="39" spans="1:3" ht="12.75">
      <c r="A39" s="4" t="s">
        <v>158</v>
      </c>
      <c r="B39" s="126">
        <f>E30*12</f>
        <v>175500</v>
      </c>
      <c r="C39" s="126"/>
    </row>
    <row r="40" spans="1:3" ht="12.75">
      <c r="A40" s="4" t="s">
        <v>121</v>
      </c>
      <c r="B40" s="19">
        <f>F30</f>
        <v>10</v>
      </c>
      <c r="C40" s="126">
        <f>B40*200000/$B$39</f>
        <v>11.396011396011396</v>
      </c>
    </row>
    <row r="41" spans="1:3" ht="12.75">
      <c r="A41" s="4" t="s">
        <v>122</v>
      </c>
      <c r="B41" s="19">
        <f>G30</f>
        <v>4</v>
      </c>
      <c r="C41" s="126">
        <f>B41*200000/$B$39</f>
        <v>4.5584045584045585</v>
      </c>
    </row>
    <row r="42" spans="1:3" ht="12.75">
      <c r="A42" s="4" t="s">
        <v>177</v>
      </c>
      <c r="B42" s="19">
        <f>H30</f>
        <v>74</v>
      </c>
      <c r="C42" s="126">
        <f>B42*200000/$B$39</f>
        <v>84.33048433048432</v>
      </c>
    </row>
    <row r="43" spans="1:3" ht="12.75">
      <c r="A43" s="4"/>
      <c r="B43" s="126"/>
      <c r="C43" s="126"/>
    </row>
    <row r="44" spans="1:3" ht="12.75">
      <c r="A44" s="5" t="s">
        <v>155</v>
      </c>
      <c r="B44" s="126"/>
      <c r="C44" s="126"/>
    </row>
    <row r="45" spans="1:3" ht="12.75">
      <c r="A45" s="4" t="s">
        <v>159</v>
      </c>
      <c r="B45" s="126">
        <f>J30</f>
        <v>4308</v>
      </c>
      <c r="C45" s="126"/>
    </row>
    <row r="46" spans="1:3" ht="12.75">
      <c r="A46" s="4" t="s">
        <v>174</v>
      </c>
      <c r="B46" s="126">
        <f>J30*8</f>
        <v>34464</v>
      </c>
      <c r="C46" s="126"/>
    </row>
    <row r="47" spans="1:3" ht="12.75">
      <c r="A47" s="4" t="s">
        <v>121</v>
      </c>
      <c r="B47" s="19">
        <f>K30</f>
        <v>1</v>
      </c>
      <c r="C47" s="126">
        <f>B47*200000/$B$46</f>
        <v>5.8031569173630455</v>
      </c>
    </row>
    <row r="48" spans="1:3" ht="12.75">
      <c r="A48" s="4" t="s">
        <v>122</v>
      </c>
      <c r="B48" s="19">
        <f>L30</f>
        <v>0</v>
      </c>
      <c r="C48" s="126">
        <f>B48*200000/$B$46</f>
        <v>0</v>
      </c>
    </row>
    <row r="49" spans="1:3" ht="12.75">
      <c r="A49" s="4" t="s">
        <v>177</v>
      </c>
      <c r="B49" s="19">
        <f>M30</f>
        <v>0</v>
      </c>
      <c r="C49" s="126">
        <f>B49*200000/$B$46</f>
        <v>0</v>
      </c>
    </row>
    <row r="50" spans="1:3" ht="12.75">
      <c r="A50" s="4"/>
      <c r="B50" s="126"/>
      <c r="C50" s="126"/>
    </row>
    <row r="51" spans="1:3" ht="25.5">
      <c r="A51" s="5" t="s">
        <v>156</v>
      </c>
      <c r="B51" s="126"/>
      <c r="C51" s="126"/>
    </row>
    <row r="52" spans="1:3" ht="12.75">
      <c r="A52" s="4" t="s">
        <v>175</v>
      </c>
      <c r="B52" s="126">
        <f>B38+B45</f>
        <v>18933</v>
      </c>
      <c r="C52" s="126"/>
    </row>
    <row r="53" spans="1:3" ht="12.75">
      <c r="A53" s="4" t="s">
        <v>176</v>
      </c>
      <c r="B53" s="126">
        <f>B39+B46</f>
        <v>209964</v>
      </c>
      <c r="C53" s="126"/>
    </row>
    <row r="54" spans="1:3" ht="12.75">
      <c r="A54" s="4" t="s">
        <v>121</v>
      </c>
      <c r="B54" s="19">
        <f>B40+B47</f>
        <v>11</v>
      </c>
      <c r="C54" s="126">
        <f>(B40+B47)*200000/($B$39+$B$46)</f>
        <v>10.47798670248233</v>
      </c>
    </row>
    <row r="55" spans="1:3" ht="12.75">
      <c r="A55" s="4" t="s">
        <v>122</v>
      </c>
      <c r="B55" s="19">
        <f>B41+B48</f>
        <v>4</v>
      </c>
      <c r="C55" s="126">
        <f>(B41+B48)*200000/($B$39+$B$46)</f>
        <v>3.8101769827208476</v>
      </c>
    </row>
    <row r="56" spans="1:3" ht="12.75">
      <c r="A56" s="4" t="s">
        <v>177</v>
      </c>
      <c r="B56" s="19">
        <f>B42+B49</f>
        <v>74</v>
      </c>
      <c r="C56" s="126">
        <f>(B42+B49)*200000/($B$39+$B$46)</f>
        <v>70.48827418033568</v>
      </c>
    </row>
  </sheetData>
  <mergeCells count="1">
    <mergeCell ref="A1:M1"/>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O56"/>
  <sheetViews>
    <sheetView workbookViewId="0" topLeftCell="A1">
      <pane xSplit="1" ySplit="2" topLeftCell="B3" activePane="bottomRight" state="frozen"/>
      <selection pane="topLeft" activeCell="A1" sqref="A1"/>
      <selection pane="topRight" activeCell="B1" sqref="B1"/>
      <selection pane="bottomLeft" activeCell="A3" sqref="A3"/>
      <selection pane="bottomRight" activeCell="A2" sqref="A2"/>
    </sheetView>
  </sheetViews>
  <sheetFormatPr defaultColWidth="9.140625" defaultRowHeight="12.75"/>
  <cols>
    <col min="1" max="1" width="23.00390625" style="0" customWidth="1"/>
    <col min="2" max="2" width="11.421875" style="0" customWidth="1"/>
    <col min="3" max="3" width="10.421875" style="0" customWidth="1"/>
    <col min="4" max="4" width="11.421875" style="0" customWidth="1"/>
    <col min="5" max="5" width="11.00390625" style="0" customWidth="1"/>
    <col min="6" max="6" width="10.140625" style="0" customWidth="1"/>
    <col min="7" max="7" width="9.8515625" style="0" customWidth="1"/>
    <col min="8" max="8" width="8.8515625" style="0" customWidth="1"/>
    <col min="9" max="9" width="10.421875" style="0" customWidth="1"/>
    <col min="10" max="10" width="11.8515625" style="0" customWidth="1"/>
    <col min="11" max="11" width="9.8515625" style="0" customWidth="1"/>
    <col min="12" max="12" width="10.421875" style="0" customWidth="1"/>
    <col min="13" max="13" width="8.8515625" style="0" customWidth="1"/>
    <col min="14" max="15" width="27.7109375" style="0" customWidth="1"/>
    <col min="16" max="16384" width="8.8515625" style="0" customWidth="1"/>
  </cols>
  <sheetData>
    <row r="1" spans="1:14" s="1" customFormat="1" ht="25.5" customHeight="1">
      <c r="A1" s="278" t="s">
        <v>33</v>
      </c>
      <c r="B1" s="278"/>
      <c r="C1" s="278"/>
      <c r="D1" s="278"/>
      <c r="E1" s="278"/>
      <c r="F1" s="278"/>
      <c r="G1" s="278"/>
      <c r="H1" s="278"/>
      <c r="I1" s="278"/>
      <c r="J1" s="278"/>
      <c r="K1" s="278"/>
      <c r="L1" s="278"/>
      <c r="M1" s="278"/>
      <c r="N1" s="1" t="s">
        <v>139</v>
      </c>
    </row>
    <row r="2" spans="1:15" s="1" customFormat="1" ht="38.25">
      <c r="A2" s="1" t="s">
        <v>116</v>
      </c>
      <c r="B2" s="2" t="s">
        <v>117</v>
      </c>
      <c r="C2" s="2" t="s">
        <v>118</v>
      </c>
      <c r="D2" s="1" t="s">
        <v>119</v>
      </c>
      <c r="E2" s="1" t="s">
        <v>120</v>
      </c>
      <c r="F2" s="1" t="s">
        <v>121</v>
      </c>
      <c r="G2" s="1" t="s">
        <v>122</v>
      </c>
      <c r="H2" s="1" t="s">
        <v>123</v>
      </c>
      <c r="I2" s="1" t="s">
        <v>124</v>
      </c>
      <c r="J2" s="1" t="s">
        <v>125</v>
      </c>
      <c r="K2" s="1" t="s">
        <v>121</v>
      </c>
      <c r="L2" s="1" t="s">
        <v>122</v>
      </c>
      <c r="M2" s="1" t="s">
        <v>123</v>
      </c>
      <c r="N2" s="1" t="s">
        <v>137</v>
      </c>
      <c r="O2" s="1" t="s">
        <v>138</v>
      </c>
    </row>
    <row r="3" spans="1:14" ht="12.75">
      <c r="A3" s="1" t="s">
        <v>148</v>
      </c>
      <c r="B3" s="18">
        <v>38169</v>
      </c>
      <c r="C3" s="18">
        <v>38260</v>
      </c>
      <c r="D3">
        <v>78</v>
      </c>
      <c r="E3">
        <v>649</v>
      </c>
      <c r="F3">
        <v>1</v>
      </c>
      <c r="G3">
        <v>3</v>
      </c>
      <c r="H3">
        <v>0</v>
      </c>
      <c r="I3">
        <v>14</v>
      </c>
      <c r="J3">
        <v>119</v>
      </c>
      <c r="K3">
        <v>0</v>
      </c>
      <c r="L3">
        <v>0</v>
      </c>
      <c r="M3">
        <v>0</v>
      </c>
      <c r="N3" t="s">
        <v>27</v>
      </c>
    </row>
    <row r="4" spans="1:13" ht="12.75">
      <c r="A4" s="1" t="s">
        <v>128</v>
      </c>
      <c r="B4" s="18">
        <v>38169</v>
      </c>
      <c r="C4" s="18">
        <v>38260</v>
      </c>
      <c r="D4">
        <v>79</v>
      </c>
      <c r="E4">
        <v>1738</v>
      </c>
      <c r="F4">
        <v>0</v>
      </c>
      <c r="G4">
        <v>0</v>
      </c>
      <c r="H4">
        <v>0</v>
      </c>
      <c r="I4">
        <v>13</v>
      </c>
      <c r="J4">
        <v>286</v>
      </c>
      <c r="K4">
        <v>0</v>
      </c>
      <c r="L4">
        <v>0</v>
      </c>
      <c r="M4">
        <v>0</v>
      </c>
    </row>
    <row r="5" spans="1:13" ht="12.75">
      <c r="A5" s="1" t="s">
        <v>132</v>
      </c>
      <c r="B5" s="18">
        <v>38169</v>
      </c>
      <c r="C5" s="18">
        <v>38260</v>
      </c>
      <c r="D5">
        <v>35</v>
      </c>
      <c r="E5">
        <v>140</v>
      </c>
      <c r="F5">
        <v>0</v>
      </c>
      <c r="G5">
        <v>0</v>
      </c>
      <c r="H5">
        <v>0</v>
      </c>
      <c r="I5">
        <v>57</v>
      </c>
      <c r="J5">
        <v>228</v>
      </c>
      <c r="K5">
        <v>0</v>
      </c>
      <c r="L5">
        <v>0</v>
      </c>
      <c r="M5">
        <v>0</v>
      </c>
    </row>
    <row r="6" spans="1:3" ht="12.75">
      <c r="A6" s="1" t="s">
        <v>186</v>
      </c>
      <c r="B6" s="18">
        <v>38169</v>
      </c>
      <c r="C6" s="18">
        <v>38260</v>
      </c>
    </row>
    <row r="7" spans="1:13" s="16" customFormat="1" ht="12.75">
      <c r="A7" s="16" t="s">
        <v>184</v>
      </c>
      <c r="B7" s="18">
        <v>38169</v>
      </c>
      <c r="C7" s="18">
        <v>38260</v>
      </c>
      <c r="D7" s="16">
        <v>67</v>
      </c>
      <c r="E7" s="16">
        <v>402</v>
      </c>
      <c r="F7" s="16">
        <v>0</v>
      </c>
      <c r="G7" s="16">
        <v>0</v>
      </c>
      <c r="H7" s="16">
        <v>0</v>
      </c>
      <c r="I7" s="16">
        <v>25</v>
      </c>
      <c r="J7" s="16">
        <v>150</v>
      </c>
      <c r="K7" s="16">
        <v>0</v>
      </c>
      <c r="L7" s="16">
        <v>0</v>
      </c>
      <c r="M7" s="16">
        <v>0</v>
      </c>
    </row>
    <row r="8" spans="1:13" ht="12.75">
      <c r="A8" s="1" t="s">
        <v>187</v>
      </c>
      <c r="B8" s="18">
        <v>38169</v>
      </c>
      <c r="C8" s="18">
        <v>38260</v>
      </c>
      <c r="D8">
        <v>30</v>
      </c>
      <c r="E8">
        <v>60</v>
      </c>
      <c r="F8">
        <v>1</v>
      </c>
      <c r="G8">
        <v>0</v>
      </c>
      <c r="H8">
        <v>0</v>
      </c>
      <c r="I8">
        <v>62</v>
      </c>
      <c r="J8">
        <v>124</v>
      </c>
      <c r="K8">
        <v>0</v>
      </c>
      <c r="L8">
        <v>0</v>
      </c>
      <c r="M8">
        <v>0</v>
      </c>
    </row>
    <row r="9" spans="1:3" ht="12.75">
      <c r="A9" s="1" t="s">
        <v>150</v>
      </c>
      <c r="B9" s="18">
        <v>38169</v>
      </c>
      <c r="C9" s="18">
        <v>38260</v>
      </c>
    </row>
    <row r="10" spans="1:13" ht="12.75">
      <c r="A10" s="1" t="s">
        <v>151</v>
      </c>
      <c r="B10" s="18">
        <v>38169</v>
      </c>
      <c r="C10" s="18">
        <v>38260</v>
      </c>
      <c r="D10">
        <v>24</v>
      </c>
      <c r="E10">
        <v>210</v>
      </c>
      <c r="F10">
        <v>0</v>
      </c>
      <c r="G10">
        <v>0</v>
      </c>
      <c r="H10">
        <v>0</v>
      </c>
      <c r="I10">
        <v>68</v>
      </c>
      <c r="J10">
        <v>63</v>
      </c>
      <c r="K10">
        <v>0</v>
      </c>
      <c r="L10">
        <v>0</v>
      </c>
      <c r="M10">
        <v>0</v>
      </c>
    </row>
    <row r="11" spans="1:3" ht="12.75">
      <c r="A11" s="1" t="s">
        <v>102</v>
      </c>
      <c r="B11" s="18">
        <v>38169</v>
      </c>
      <c r="C11" s="18">
        <v>38260</v>
      </c>
    </row>
    <row r="12" spans="1:13" ht="12.75">
      <c r="A12" s="1" t="s">
        <v>127</v>
      </c>
      <c r="B12" s="18">
        <v>38169</v>
      </c>
      <c r="C12" s="18">
        <v>38260</v>
      </c>
      <c r="D12">
        <v>80</v>
      </c>
      <c r="E12">
        <v>1760</v>
      </c>
      <c r="F12">
        <v>0</v>
      </c>
      <c r="G12">
        <v>0</v>
      </c>
      <c r="H12">
        <v>0</v>
      </c>
      <c r="I12">
        <v>12</v>
      </c>
      <c r="J12">
        <v>264</v>
      </c>
      <c r="K12">
        <v>0</v>
      </c>
      <c r="L12">
        <v>0</v>
      </c>
      <c r="M12">
        <v>0</v>
      </c>
    </row>
    <row r="13" spans="1:3" ht="12.75">
      <c r="A13" s="1" t="s">
        <v>185</v>
      </c>
      <c r="B13" s="18">
        <v>38169</v>
      </c>
      <c r="C13" s="18">
        <v>38260</v>
      </c>
    </row>
    <row r="14" spans="1:3" ht="12.75">
      <c r="A14" s="1" t="s">
        <v>162</v>
      </c>
      <c r="B14" s="18">
        <v>38169</v>
      </c>
      <c r="C14" s="18">
        <v>38260</v>
      </c>
    </row>
    <row r="15" spans="1:3" ht="12.75">
      <c r="A15" s="1" t="s">
        <v>240</v>
      </c>
      <c r="B15" s="18">
        <v>38169</v>
      </c>
      <c r="C15" s="18">
        <v>38260</v>
      </c>
    </row>
    <row r="16" spans="1:3" ht="12.75">
      <c r="A16" s="1" t="s">
        <v>241</v>
      </c>
      <c r="B16" s="18">
        <v>38169</v>
      </c>
      <c r="C16" s="18">
        <v>38260</v>
      </c>
    </row>
    <row r="17" spans="1:13" ht="12.75">
      <c r="A17" s="1" t="s">
        <v>129</v>
      </c>
      <c r="B17" s="18">
        <v>38169</v>
      </c>
      <c r="C17" s="18">
        <v>38260</v>
      </c>
      <c r="D17">
        <v>48</v>
      </c>
      <c r="E17">
        <v>576</v>
      </c>
      <c r="F17">
        <v>0</v>
      </c>
      <c r="G17">
        <v>0</v>
      </c>
      <c r="H17">
        <v>0</v>
      </c>
      <c r="I17">
        <v>37</v>
      </c>
      <c r="J17">
        <v>148</v>
      </c>
      <c r="K17">
        <v>0</v>
      </c>
      <c r="L17">
        <v>0</v>
      </c>
      <c r="M17">
        <v>0</v>
      </c>
    </row>
    <row r="18" spans="1:13" ht="12.75">
      <c r="A18" s="1" t="s">
        <v>149</v>
      </c>
      <c r="B18" s="18">
        <v>38169</v>
      </c>
      <c r="C18" s="18">
        <v>38260</v>
      </c>
      <c r="D18">
        <v>65</v>
      </c>
      <c r="E18">
        <v>390</v>
      </c>
      <c r="F18">
        <v>0</v>
      </c>
      <c r="G18">
        <v>0</v>
      </c>
      <c r="H18">
        <v>0</v>
      </c>
      <c r="I18">
        <v>27</v>
      </c>
      <c r="J18">
        <v>95</v>
      </c>
      <c r="K18">
        <v>0</v>
      </c>
      <c r="L18">
        <v>0</v>
      </c>
      <c r="M18">
        <v>0</v>
      </c>
    </row>
    <row r="19" spans="1:13" ht="12.75">
      <c r="A19" s="1" t="s">
        <v>130</v>
      </c>
      <c r="B19" s="18">
        <v>38169</v>
      </c>
      <c r="C19" s="18">
        <v>38260</v>
      </c>
      <c r="D19">
        <v>59</v>
      </c>
      <c r="E19">
        <v>566</v>
      </c>
      <c r="F19">
        <v>0</v>
      </c>
      <c r="G19">
        <v>0</v>
      </c>
      <c r="H19">
        <v>0</v>
      </c>
      <c r="I19">
        <v>21</v>
      </c>
      <c r="J19">
        <v>189</v>
      </c>
      <c r="K19">
        <v>0</v>
      </c>
      <c r="L19">
        <v>0</v>
      </c>
      <c r="M19">
        <v>0</v>
      </c>
    </row>
    <row r="20" spans="1:3" ht="12.75" customHeight="1">
      <c r="A20" s="1" t="s">
        <v>238</v>
      </c>
      <c r="B20" s="18">
        <v>38169</v>
      </c>
      <c r="C20" s="18">
        <v>38260</v>
      </c>
    </row>
    <row r="21" spans="1:3" ht="12.75">
      <c r="A21" s="1" t="s">
        <v>239</v>
      </c>
      <c r="B21" s="18">
        <v>38169</v>
      </c>
      <c r="C21" s="18">
        <v>38260</v>
      </c>
    </row>
    <row r="22" spans="1:3" ht="12.75">
      <c r="A22" s="1" t="s">
        <v>164</v>
      </c>
      <c r="B22" s="18">
        <v>38169</v>
      </c>
      <c r="C22" s="18">
        <v>38260</v>
      </c>
    </row>
    <row r="23" spans="1:13" ht="12.75">
      <c r="A23" s="1" t="s">
        <v>134</v>
      </c>
      <c r="B23" s="18">
        <v>38169</v>
      </c>
      <c r="C23" s="18">
        <v>38260</v>
      </c>
      <c r="D23">
        <v>62</v>
      </c>
      <c r="E23">
        <v>682</v>
      </c>
      <c r="F23">
        <v>0</v>
      </c>
      <c r="G23">
        <v>0</v>
      </c>
      <c r="H23">
        <v>0</v>
      </c>
      <c r="I23">
        <v>30</v>
      </c>
      <c r="J23">
        <v>330</v>
      </c>
      <c r="K23">
        <v>0</v>
      </c>
      <c r="L23">
        <v>0</v>
      </c>
      <c r="M23">
        <v>0</v>
      </c>
    </row>
    <row r="24" spans="1:13" ht="12.75">
      <c r="A24" s="1" t="s">
        <v>192</v>
      </c>
      <c r="B24" s="18">
        <v>38169</v>
      </c>
      <c r="C24" s="18">
        <v>38260</v>
      </c>
      <c r="D24">
        <v>89</v>
      </c>
      <c r="E24">
        <v>979</v>
      </c>
      <c r="F24">
        <v>0</v>
      </c>
      <c r="G24">
        <v>0</v>
      </c>
      <c r="H24">
        <v>0</v>
      </c>
      <c r="I24">
        <v>3</v>
      </c>
      <c r="J24">
        <v>33</v>
      </c>
      <c r="K24">
        <v>0</v>
      </c>
      <c r="L24">
        <v>0</v>
      </c>
      <c r="M24">
        <v>0</v>
      </c>
    </row>
    <row r="25" spans="1:13" ht="12.75" customHeight="1">
      <c r="A25" s="1" t="s">
        <v>189</v>
      </c>
      <c r="B25" s="18">
        <v>38169</v>
      </c>
      <c r="C25" s="18">
        <v>38260</v>
      </c>
      <c r="D25">
        <v>68</v>
      </c>
      <c r="E25">
        <v>1428</v>
      </c>
      <c r="F25">
        <v>0</v>
      </c>
      <c r="G25">
        <v>0</v>
      </c>
      <c r="H25">
        <v>0</v>
      </c>
      <c r="I25">
        <v>24</v>
      </c>
      <c r="J25">
        <v>504</v>
      </c>
      <c r="K25">
        <v>0</v>
      </c>
      <c r="L25">
        <v>0</v>
      </c>
      <c r="M25">
        <v>0</v>
      </c>
    </row>
    <row r="26" spans="1:13" ht="12.75">
      <c r="A26" s="1" t="s">
        <v>190</v>
      </c>
      <c r="B26" s="18">
        <v>38169</v>
      </c>
      <c r="C26" s="18">
        <v>38260</v>
      </c>
      <c r="D26">
        <v>36</v>
      </c>
      <c r="E26">
        <v>180</v>
      </c>
      <c r="F26">
        <v>0</v>
      </c>
      <c r="G26">
        <v>0</v>
      </c>
      <c r="H26">
        <v>0</v>
      </c>
      <c r="I26">
        <v>39</v>
      </c>
      <c r="J26">
        <v>195</v>
      </c>
      <c r="K26">
        <v>0</v>
      </c>
      <c r="L26">
        <v>0</v>
      </c>
      <c r="M26">
        <v>0</v>
      </c>
    </row>
    <row r="27" spans="1:13" ht="12.75">
      <c r="A27" s="1" t="s">
        <v>183</v>
      </c>
      <c r="B27" s="18">
        <v>38169</v>
      </c>
      <c r="C27" s="18">
        <v>38260</v>
      </c>
      <c r="D27">
        <v>55</v>
      </c>
      <c r="E27">
        <v>275</v>
      </c>
      <c r="F27">
        <v>0</v>
      </c>
      <c r="G27">
        <v>0</v>
      </c>
      <c r="H27">
        <v>0</v>
      </c>
      <c r="I27">
        <v>37</v>
      </c>
      <c r="J27">
        <v>185</v>
      </c>
      <c r="K27">
        <v>0</v>
      </c>
      <c r="L27">
        <v>0</v>
      </c>
      <c r="M27">
        <v>0</v>
      </c>
    </row>
    <row r="28" spans="1:3" ht="12.75">
      <c r="A28" s="1" t="s">
        <v>191</v>
      </c>
      <c r="B28" s="18">
        <v>38169</v>
      </c>
      <c r="C28" s="18">
        <v>38260</v>
      </c>
    </row>
    <row r="29" spans="1:13" ht="12.75">
      <c r="A29" s="1" t="s">
        <v>131</v>
      </c>
      <c r="B29" s="18">
        <v>38169</v>
      </c>
      <c r="C29" s="18">
        <v>38260</v>
      </c>
      <c r="D29">
        <v>65</v>
      </c>
      <c r="E29">
        <v>780</v>
      </c>
      <c r="F29">
        <v>0</v>
      </c>
      <c r="G29">
        <v>0</v>
      </c>
      <c r="H29">
        <v>0</v>
      </c>
      <c r="I29">
        <v>27</v>
      </c>
      <c r="J29">
        <v>324</v>
      </c>
      <c r="K29">
        <v>0</v>
      </c>
      <c r="L29">
        <v>0</v>
      </c>
      <c r="M29">
        <v>0</v>
      </c>
    </row>
    <row r="30" spans="1:15" s="1" customFormat="1" ht="12.75">
      <c r="A30" s="7" t="s">
        <v>154</v>
      </c>
      <c r="B30" s="17"/>
      <c r="C30" s="17"/>
      <c r="D30" s="9">
        <f aca="true" t="shared" si="0" ref="D30:M30">SUM(D4:D29)</f>
        <v>862</v>
      </c>
      <c r="E30" s="9">
        <f t="shared" si="0"/>
        <v>10166</v>
      </c>
      <c r="F30" s="9">
        <f t="shared" si="0"/>
        <v>1</v>
      </c>
      <c r="G30" s="9">
        <f t="shared" si="0"/>
        <v>0</v>
      </c>
      <c r="H30" s="9">
        <f t="shared" si="0"/>
        <v>0</v>
      </c>
      <c r="I30" s="9">
        <f t="shared" si="0"/>
        <v>482</v>
      </c>
      <c r="J30" s="9">
        <f t="shared" si="0"/>
        <v>3118</v>
      </c>
      <c r="K30" s="9">
        <f t="shared" si="0"/>
        <v>0</v>
      </c>
      <c r="L30" s="9">
        <f t="shared" si="0"/>
        <v>0</v>
      </c>
      <c r="M30" s="9">
        <f t="shared" si="0"/>
        <v>0</v>
      </c>
      <c r="N30" s="16"/>
      <c r="O30" s="16"/>
    </row>
    <row r="31" ht="12.75">
      <c r="A31" s="276" t="s">
        <v>242</v>
      </c>
    </row>
    <row r="33" spans="1:3" ht="12.75">
      <c r="A33" s="23" t="s">
        <v>166</v>
      </c>
      <c r="B33" s="123">
        <f>COUNT(B3:B29)</f>
        <v>27</v>
      </c>
      <c r="C33" s="18"/>
    </row>
    <row r="34" spans="1:3" ht="12.75">
      <c r="A34" s="4" t="s">
        <v>152</v>
      </c>
      <c r="B34" s="124">
        <f>COUNT(D3:D29)</f>
        <v>16</v>
      </c>
      <c r="C34" s="125">
        <f>B34/B33</f>
        <v>0.5925925925925926</v>
      </c>
    </row>
    <row r="35" spans="1:3" ht="12.75">
      <c r="A35" s="1"/>
      <c r="B35" s="19"/>
      <c r="C35" s="19"/>
    </row>
    <row r="36" spans="1:3" ht="38.25">
      <c r="A36" s="1"/>
      <c r="B36" s="19" t="s">
        <v>178</v>
      </c>
      <c r="C36" s="19" t="s">
        <v>179</v>
      </c>
    </row>
    <row r="37" spans="1:3" ht="12.75">
      <c r="A37" s="1" t="s">
        <v>153</v>
      </c>
      <c r="B37" s="19"/>
      <c r="C37" s="19"/>
    </row>
    <row r="38" spans="1:3" ht="12.75">
      <c r="A38" s="4" t="s">
        <v>157</v>
      </c>
      <c r="B38" s="126">
        <f>E30</f>
        <v>10166</v>
      </c>
      <c r="C38" s="126"/>
    </row>
    <row r="39" spans="1:3" ht="12.75">
      <c r="A39" s="4" t="s">
        <v>158</v>
      </c>
      <c r="B39" s="126">
        <f>E30*12</f>
        <v>121992</v>
      </c>
      <c r="C39" s="126"/>
    </row>
    <row r="40" spans="1:3" ht="12.75">
      <c r="A40" s="4" t="s">
        <v>121</v>
      </c>
      <c r="B40" s="19">
        <f>F30</f>
        <v>1</v>
      </c>
      <c r="C40" s="126">
        <f>B40*200000/$B$39</f>
        <v>1.6394517673290052</v>
      </c>
    </row>
    <row r="41" spans="1:3" ht="12.75">
      <c r="A41" s="4" t="s">
        <v>122</v>
      </c>
      <c r="B41" s="19">
        <f>G30</f>
        <v>0</v>
      </c>
      <c r="C41" s="126">
        <f>B41*200000/$B$39</f>
        <v>0</v>
      </c>
    </row>
    <row r="42" spans="1:3" ht="12.75">
      <c r="A42" s="4" t="s">
        <v>177</v>
      </c>
      <c r="B42" s="19">
        <f>H30</f>
        <v>0</v>
      </c>
      <c r="C42" s="126">
        <f>B42*200000/$B$39</f>
        <v>0</v>
      </c>
    </row>
    <row r="43" spans="1:3" ht="12.75">
      <c r="A43" s="4"/>
      <c r="B43" s="126"/>
      <c r="C43" s="126"/>
    </row>
    <row r="44" spans="1:3" ht="12.75">
      <c r="A44" s="5" t="s">
        <v>155</v>
      </c>
      <c r="B44" s="126"/>
      <c r="C44" s="126"/>
    </row>
    <row r="45" spans="1:3" ht="12.75">
      <c r="A45" s="4" t="s">
        <v>159</v>
      </c>
      <c r="B45" s="126">
        <f>J30</f>
        <v>3118</v>
      </c>
      <c r="C45" s="126"/>
    </row>
    <row r="46" spans="1:3" ht="12.75">
      <c r="A46" s="4" t="s">
        <v>174</v>
      </c>
      <c r="B46" s="126">
        <f>J30*8</f>
        <v>24944</v>
      </c>
      <c r="C46" s="126"/>
    </row>
    <row r="47" spans="1:3" ht="12.75">
      <c r="A47" s="4" t="s">
        <v>121</v>
      </c>
      <c r="B47" s="19">
        <f>K30</f>
        <v>0</v>
      </c>
      <c r="C47" s="126">
        <f>B47*200000/$B$46</f>
        <v>0</v>
      </c>
    </row>
    <row r="48" spans="1:3" ht="12.75">
      <c r="A48" s="4" t="s">
        <v>122</v>
      </c>
      <c r="B48" s="19">
        <f>L30</f>
        <v>0</v>
      </c>
      <c r="C48" s="126">
        <f>B48*200000/$B$46</f>
        <v>0</v>
      </c>
    </row>
    <row r="49" spans="1:3" ht="12.75">
      <c r="A49" s="4" t="s">
        <v>177</v>
      </c>
      <c r="B49" s="19">
        <f>M30</f>
        <v>0</v>
      </c>
      <c r="C49" s="126">
        <f>B49*200000/$B$46</f>
        <v>0</v>
      </c>
    </row>
    <row r="50" spans="1:3" ht="12.75">
      <c r="A50" s="4"/>
      <c r="B50" s="126"/>
      <c r="C50" s="126"/>
    </row>
    <row r="51" spans="1:3" ht="25.5">
      <c r="A51" s="5" t="s">
        <v>156</v>
      </c>
      <c r="B51" s="126"/>
      <c r="C51" s="126"/>
    </row>
    <row r="52" spans="1:3" ht="12.75">
      <c r="A52" s="4" t="s">
        <v>175</v>
      </c>
      <c r="B52" s="126">
        <f>B38+B45</f>
        <v>13284</v>
      </c>
      <c r="C52" s="126"/>
    </row>
    <row r="53" spans="1:3" ht="12.75">
      <c r="A53" s="4" t="s">
        <v>176</v>
      </c>
      <c r="B53" s="126">
        <f>B39+B46</f>
        <v>146936</v>
      </c>
      <c r="C53" s="126"/>
    </row>
    <row r="54" spans="1:3" ht="12.75">
      <c r="A54" s="4" t="s">
        <v>121</v>
      </c>
      <c r="B54" s="19">
        <f>B40+B47</f>
        <v>1</v>
      </c>
      <c r="C54" s="126">
        <f>(B40+B47)*200000/($B$39+$B$46)</f>
        <v>1.3611368214732944</v>
      </c>
    </row>
    <row r="55" spans="1:3" ht="12.75">
      <c r="A55" s="4" t="s">
        <v>122</v>
      </c>
      <c r="B55" s="19">
        <f>B41+B48</f>
        <v>0</v>
      </c>
      <c r="C55" s="126">
        <f>(B41+B48)*200000/($B$39+$B$46)</f>
        <v>0</v>
      </c>
    </row>
    <row r="56" spans="1:3" ht="12.75">
      <c r="A56" s="4" t="s">
        <v>177</v>
      </c>
      <c r="B56" s="19">
        <f>B42+B49</f>
        <v>0</v>
      </c>
      <c r="C56" s="126">
        <f>(B42+B49)*200000/($B$39+$B$46)</f>
        <v>0</v>
      </c>
    </row>
  </sheetData>
  <mergeCells count="1">
    <mergeCell ref="A1:M1"/>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O56"/>
  <sheetViews>
    <sheetView workbookViewId="0" topLeftCell="A1">
      <pane xSplit="1" ySplit="2" topLeftCell="B3" activePane="bottomRight" state="frozen"/>
      <selection pane="topLeft" activeCell="A1" sqref="A1"/>
      <selection pane="topRight" activeCell="B1" sqref="B1"/>
      <selection pane="bottomLeft" activeCell="A3" sqref="A3"/>
      <selection pane="bottomRight" activeCell="A2" sqref="A2"/>
    </sheetView>
  </sheetViews>
  <sheetFormatPr defaultColWidth="9.140625" defaultRowHeight="12.75"/>
  <cols>
    <col min="1" max="1" width="23.00390625" style="0" customWidth="1"/>
    <col min="2" max="2" width="11.421875" style="0" customWidth="1"/>
    <col min="3" max="3" width="10.421875" style="0" customWidth="1"/>
    <col min="4" max="4" width="11.421875" style="0" customWidth="1"/>
    <col min="5" max="5" width="11.00390625" style="0" customWidth="1"/>
    <col min="6" max="6" width="10.140625" style="0" customWidth="1"/>
    <col min="7" max="7" width="9.8515625" style="0" customWidth="1"/>
    <col min="8" max="8" width="8.8515625" style="0" customWidth="1"/>
    <col min="9" max="9" width="10.421875" style="0" customWidth="1"/>
    <col min="10" max="10" width="11.8515625" style="0" customWidth="1"/>
    <col min="11" max="11" width="9.8515625" style="0" customWidth="1"/>
    <col min="12" max="12" width="10.421875" style="0" customWidth="1"/>
    <col min="13" max="13" width="8.8515625" style="0" customWidth="1"/>
    <col min="14" max="15" width="27.7109375" style="0" customWidth="1"/>
    <col min="16" max="16384" width="8.8515625" style="0" customWidth="1"/>
  </cols>
  <sheetData>
    <row r="1" spans="1:14" s="1" customFormat="1" ht="25.5" customHeight="1">
      <c r="A1" s="278" t="s">
        <v>32</v>
      </c>
      <c r="B1" s="278"/>
      <c r="C1" s="278"/>
      <c r="D1" s="278"/>
      <c r="E1" s="278"/>
      <c r="F1" s="278"/>
      <c r="G1" s="278"/>
      <c r="H1" s="278"/>
      <c r="I1" s="278"/>
      <c r="J1" s="278"/>
      <c r="K1" s="278"/>
      <c r="L1" s="278"/>
      <c r="M1" s="278"/>
      <c r="N1" s="1" t="s">
        <v>139</v>
      </c>
    </row>
    <row r="2" spans="1:15" s="1" customFormat="1" ht="38.25">
      <c r="A2" s="1" t="s">
        <v>116</v>
      </c>
      <c r="B2" s="2" t="s">
        <v>117</v>
      </c>
      <c r="C2" s="2" t="s">
        <v>118</v>
      </c>
      <c r="D2" s="1" t="s">
        <v>119</v>
      </c>
      <c r="E2" s="1" t="s">
        <v>120</v>
      </c>
      <c r="F2" s="1" t="s">
        <v>121</v>
      </c>
      <c r="G2" s="1" t="s">
        <v>122</v>
      </c>
      <c r="H2" s="1" t="s">
        <v>123</v>
      </c>
      <c r="I2" s="1" t="s">
        <v>124</v>
      </c>
      <c r="J2" s="1" t="s">
        <v>125</v>
      </c>
      <c r="K2" s="1" t="s">
        <v>121</v>
      </c>
      <c r="L2" s="1" t="s">
        <v>122</v>
      </c>
      <c r="M2" s="1" t="s">
        <v>123</v>
      </c>
      <c r="N2" s="1" t="s">
        <v>137</v>
      </c>
      <c r="O2" s="1" t="s">
        <v>138</v>
      </c>
    </row>
    <row r="3" spans="1:3" ht="12.75">
      <c r="A3" s="1" t="s">
        <v>148</v>
      </c>
      <c r="B3" s="18">
        <v>38261</v>
      </c>
      <c r="C3" s="18">
        <v>38352</v>
      </c>
    </row>
    <row r="4" spans="1:15" ht="12.75">
      <c r="A4" s="1" t="s">
        <v>128</v>
      </c>
      <c r="B4" s="18">
        <v>38261</v>
      </c>
      <c r="C4" s="18">
        <v>38352</v>
      </c>
      <c r="D4">
        <v>50</v>
      </c>
      <c r="E4">
        <v>1100</v>
      </c>
      <c r="F4">
        <v>2</v>
      </c>
      <c r="G4">
        <v>0</v>
      </c>
      <c r="H4">
        <v>0</v>
      </c>
      <c r="I4">
        <v>42</v>
      </c>
      <c r="J4">
        <v>473</v>
      </c>
      <c r="K4">
        <v>0</v>
      </c>
      <c r="L4">
        <v>0</v>
      </c>
      <c r="M4">
        <v>0</v>
      </c>
      <c r="N4" t="s">
        <v>0</v>
      </c>
      <c r="O4" t="s">
        <v>1</v>
      </c>
    </row>
    <row r="5" spans="1:13" ht="12.75">
      <c r="A5" s="1" t="s">
        <v>132</v>
      </c>
      <c r="B5" s="18">
        <v>38261</v>
      </c>
      <c r="C5" s="18">
        <v>38352</v>
      </c>
      <c r="D5">
        <v>6</v>
      </c>
      <c r="E5">
        <v>24</v>
      </c>
      <c r="F5">
        <v>0</v>
      </c>
      <c r="G5">
        <v>0</v>
      </c>
      <c r="H5">
        <v>0</v>
      </c>
      <c r="I5">
        <v>86</v>
      </c>
      <c r="J5">
        <v>161</v>
      </c>
      <c r="K5">
        <v>0</v>
      </c>
      <c r="L5">
        <v>0</v>
      </c>
      <c r="M5">
        <v>0</v>
      </c>
    </row>
    <row r="6" spans="1:3" ht="12.75">
      <c r="A6" s="1" t="s">
        <v>186</v>
      </c>
      <c r="B6" s="18">
        <v>38261</v>
      </c>
      <c r="C6" s="18">
        <v>38352</v>
      </c>
    </row>
    <row r="7" spans="1:13" ht="12.75">
      <c r="A7" s="1" t="s">
        <v>184</v>
      </c>
      <c r="B7" s="18">
        <v>38261</v>
      </c>
      <c r="C7" s="18">
        <v>38352</v>
      </c>
      <c r="D7">
        <v>17</v>
      </c>
      <c r="E7">
        <v>102</v>
      </c>
      <c r="F7">
        <v>0</v>
      </c>
      <c r="G7">
        <v>0</v>
      </c>
      <c r="H7">
        <v>0</v>
      </c>
      <c r="I7">
        <v>75</v>
      </c>
      <c r="J7">
        <v>450</v>
      </c>
      <c r="K7">
        <v>0</v>
      </c>
      <c r="L7">
        <v>0</v>
      </c>
      <c r="M7">
        <v>0</v>
      </c>
    </row>
    <row r="8" spans="1:13" ht="12.75">
      <c r="A8" s="1" t="s">
        <v>187</v>
      </c>
      <c r="B8" s="18">
        <v>38261</v>
      </c>
      <c r="C8" s="18">
        <v>38352</v>
      </c>
      <c r="D8">
        <v>10</v>
      </c>
      <c r="E8">
        <v>20</v>
      </c>
      <c r="F8">
        <v>0</v>
      </c>
      <c r="G8">
        <v>0</v>
      </c>
      <c r="H8">
        <v>0</v>
      </c>
      <c r="I8">
        <v>82</v>
      </c>
      <c r="J8">
        <v>164</v>
      </c>
      <c r="K8">
        <v>0</v>
      </c>
      <c r="L8">
        <v>0</v>
      </c>
      <c r="M8">
        <v>0</v>
      </c>
    </row>
    <row r="9" spans="1:14" ht="12.75">
      <c r="A9" s="1" t="s">
        <v>150</v>
      </c>
      <c r="B9" s="18">
        <v>38261</v>
      </c>
      <c r="C9" s="18">
        <v>38352</v>
      </c>
      <c r="D9">
        <v>21</v>
      </c>
      <c r="E9">
        <v>252</v>
      </c>
      <c r="F9">
        <v>3</v>
      </c>
      <c r="G9">
        <v>1</v>
      </c>
      <c r="H9">
        <v>25</v>
      </c>
      <c r="I9">
        <v>71</v>
      </c>
      <c r="J9">
        <v>1491</v>
      </c>
      <c r="K9">
        <v>0</v>
      </c>
      <c r="L9">
        <v>0</v>
      </c>
      <c r="M9">
        <v>0</v>
      </c>
      <c r="N9" t="s">
        <v>13</v>
      </c>
    </row>
    <row r="10" spans="1:13" ht="12.75">
      <c r="A10" s="1" t="s">
        <v>151</v>
      </c>
      <c r="B10" s="18">
        <v>38261</v>
      </c>
      <c r="C10" s="18">
        <v>38352</v>
      </c>
      <c r="D10">
        <v>4</v>
      </c>
      <c r="E10">
        <v>34</v>
      </c>
      <c r="F10">
        <v>0</v>
      </c>
      <c r="G10">
        <v>0</v>
      </c>
      <c r="H10">
        <v>0</v>
      </c>
      <c r="I10">
        <v>88</v>
      </c>
      <c r="J10">
        <v>50</v>
      </c>
      <c r="K10">
        <v>0</v>
      </c>
      <c r="L10">
        <v>0</v>
      </c>
      <c r="M10">
        <v>0</v>
      </c>
    </row>
    <row r="11" spans="1:13" ht="12.75">
      <c r="A11" s="1" t="s">
        <v>102</v>
      </c>
      <c r="B11" s="18">
        <v>38261</v>
      </c>
      <c r="C11" s="18">
        <v>38352</v>
      </c>
      <c r="D11">
        <v>83</v>
      </c>
      <c r="E11">
        <v>1660</v>
      </c>
      <c r="F11">
        <v>0</v>
      </c>
      <c r="G11">
        <v>0</v>
      </c>
      <c r="H11">
        <v>0</v>
      </c>
      <c r="I11">
        <v>9</v>
      </c>
      <c r="J11">
        <v>180</v>
      </c>
      <c r="K11">
        <v>0</v>
      </c>
      <c r="L11">
        <v>0</v>
      </c>
      <c r="M11">
        <v>0</v>
      </c>
    </row>
    <row r="12" spans="1:13" s="16" customFormat="1" ht="12.75">
      <c r="A12" s="16" t="s">
        <v>127</v>
      </c>
      <c r="B12" s="18">
        <v>38261</v>
      </c>
      <c r="C12" s="18">
        <v>38352</v>
      </c>
      <c r="D12" s="16">
        <v>62</v>
      </c>
      <c r="E12" s="16">
        <v>1364</v>
      </c>
      <c r="F12" s="16">
        <v>0</v>
      </c>
      <c r="G12" s="16">
        <v>0</v>
      </c>
      <c r="H12" s="16">
        <v>0</v>
      </c>
      <c r="I12" s="16">
        <v>30</v>
      </c>
      <c r="J12" s="16">
        <v>402</v>
      </c>
      <c r="K12" s="16">
        <v>0</v>
      </c>
      <c r="L12" s="16">
        <v>0</v>
      </c>
      <c r="M12" s="16">
        <v>0</v>
      </c>
    </row>
    <row r="13" spans="1:3" ht="12.75">
      <c r="A13" s="1" t="s">
        <v>185</v>
      </c>
      <c r="B13" s="18">
        <v>38261</v>
      </c>
      <c r="C13" s="18">
        <v>38352</v>
      </c>
    </row>
    <row r="14" spans="1:3" ht="12.75">
      <c r="A14" s="1" t="s">
        <v>162</v>
      </c>
      <c r="B14" s="18">
        <v>38261</v>
      </c>
      <c r="C14" s="18">
        <v>38352</v>
      </c>
    </row>
    <row r="15" spans="1:13" ht="12.75">
      <c r="A15" s="1" t="s">
        <v>141</v>
      </c>
      <c r="B15" s="18">
        <v>38261</v>
      </c>
      <c r="C15" s="18">
        <v>38352</v>
      </c>
      <c r="D15">
        <v>346</v>
      </c>
      <c r="E15">
        <v>7266</v>
      </c>
      <c r="F15">
        <v>2</v>
      </c>
      <c r="G15">
        <v>2</v>
      </c>
      <c r="H15">
        <v>1.5</v>
      </c>
      <c r="I15">
        <v>19</v>
      </c>
      <c r="J15">
        <v>399</v>
      </c>
      <c r="K15">
        <v>0</v>
      </c>
      <c r="L15">
        <v>0</v>
      </c>
      <c r="M15">
        <v>0</v>
      </c>
    </row>
    <row r="16" spans="1:13" ht="12.75">
      <c r="A16" s="1" t="s">
        <v>142</v>
      </c>
      <c r="B16" s="18">
        <v>38261</v>
      </c>
      <c r="C16" s="18">
        <v>38352</v>
      </c>
      <c r="D16">
        <v>173</v>
      </c>
      <c r="E16">
        <v>2076</v>
      </c>
      <c r="F16">
        <v>0</v>
      </c>
      <c r="G16">
        <v>0</v>
      </c>
      <c r="H16">
        <v>0</v>
      </c>
      <c r="I16">
        <v>192</v>
      </c>
      <c r="J16">
        <v>2304</v>
      </c>
      <c r="K16">
        <v>1</v>
      </c>
      <c r="L16">
        <v>0</v>
      </c>
      <c r="M16">
        <v>0</v>
      </c>
    </row>
    <row r="17" spans="1:13" ht="12.75">
      <c r="A17" s="1" t="s">
        <v>129</v>
      </c>
      <c r="B17" s="18">
        <v>38261</v>
      </c>
      <c r="C17" s="18">
        <v>38352</v>
      </c>
      <c r="D17">
        <v>62</v>
      </c>
      <c r="E17">
        <v>744</v>
      </c>
      <c r="F17">
        <v>0</v>
      </c>
      <c r="G17">
        <v>0</v>
      </c>
      <c r="H17">
        <v>0</v>
      </c>
      <c r="I17">
        <v>30</v>
      </c>
      <c r="J17">
        <v>171</v>
      </c>
      <c r="K17">
        <v>0</v>
      </c>
      <c r="L17">
        <v>0</v>
      </c>
      <c r="M17">
        <v>0</v>
      </c>
    </row>
    <row r="18" spans="1:13" ht="12.75">
      <c r="A18" s="1" t="s">
        <v>149</v>
      </c>
      <c r="B18" s="18">
        <v>38261</v>
      </c>
      <c r="C18" s="18">
        <v>38352</v>
      </c>
      <c r="D18">
        <v>62</v>
      </c>
      <c r="E18">
        <v>372</v>
      </c>
      <c r="F18">
        <v>0</v>
      </c>
      <c r="G18">
        <v>0</v>
      </c>
      <c r="H18">
        <v>0</v>
      </c>
      <c r="I18">
        <v>30</v>
      </c>
      <c r="J18">
        <v>126</v>
      </c>
      <c r="K18">
        <v>0</v>
      </c>
      <c r="L18">
        <v>0</v>
      </c>
      <c r="M18">
        <v>0</v>
      </c>
    </row>
    <row r="19" spans="1:3" ht="12.75">
      <c r="A19" s="1" t="s">
        <v>130</v>
      </c>
      <c r="B19" s="18">
        <v>38261</v>
      </c>
      <c r="C19" s="18">
        <v>38352</v>
      </c>
    </row>
    <row r="20" spans="1:13" ht="12.75" customHeight="1">
      <c r="A20" s="1" t="s">
        <v>147</v>
      </c>
      <c r="B20" s="18">
        <v>38261</v>
      </c>
      <c r="C20" s="18">
        <v>38352</v>
      </c>
      <c r="D20">
        <v>118</v>
      </c>
      <c r="E20">
        <v>590</v>
      </c>
      <c r="F20">
        <v>0</v>
      </c>
      <c r="G20">
        <v>0</v>
      </c>
      <c r="H20">
        <v>0</v>
      </c>
      <c r="I20">
        <v>247</v>
      </c>
      <c r="J20">
        <v>1235</v>
      </c>
      <c r="K20">
        <v>0</v>
      </c>
      <c r="L20">
        <v>0</v>
      </c>
      <c r="M20">
        <v>0</v>
      </c>
    </row>
    <row r="21" spans="1:13" ht="12.75">
      <c r="A21" s="1" t="s">
        <v>140</v>
      </c>
      <c r="B21" s="18">
        <v>38261</v>
      </c>
      <c r="C21" s="18">
        <v>38352</v>
      </c>
      <c r="D21">
        <v>225</v>
      </c>
      <c r="E21">
        <v>4725</v>
      </c>
      <c r="F21">
        <v>9</v>
      </c>
      <c r="G21">
        <v>0</v>
      </c>
      <c r="H21">
        <v>0</v>
      </c>
      <c r="I21">
        <v>140</v>
      </c>
      <c r="J21">
        <v>2940</v>
      </c>
      <c r="K21">
        <v>0</v>
      </c>
      <c r="L21">
        <v>0</v>
      </c>
      <c r="M21">
        <v>0</v>
      </c>
    </row>
    <row r="22" spans="1:3" ht="12.75">
      <c r="A22" s="1" t="s">
        <v>164</v>
      </c>
      <c r="B22" s="18">
        <v>38261</v>
      </c>
      <c r="C22" s="18">
        <v>38352</v>
      </c>
    </row>
    <row r="23" spans="1:13" ht="12.75">
      <c r="A23" s="1" t="s">
        <v>134</v>
      </c>
      <c r="B23" s="18">
        <v>38261</v>
      </c>
      <c r="C23" s="18">
        <v>38352</v>
      </c>
      <c r="D23">
        <v>75</v>
      </c>
      <c r="E23">
        <v>825</v>
      </c>
      <c r="F23">
        <v>1</v>
      </c>
      <c r="G23">
        <v>0</v>
      </c>
      <c r="H23">
        <v>0</v>
      </c>
      <c r="I23">
        <v>17</v>
      </c>
      <c r="J23">
        <v>187</v>
      </c>
      <c r="K23">
        <v>0</v>
      </c>
      <c r="L23">
        <v>0</v>
      </c>
      <c r="M23">
        <v>0</v>
      </c>
    </row>
    <row r="24" spans="1:13" ht="12.75">
      <c r="A24" s="1" t="s">
        <v>192</v>
      </c>
      <c r="B24" s="18">
        <v>38261</v>
      </c>
      <c r="C24" s="18">
        <v>38352</v>
      </c>
      <c r="D24">
        <v>30</v>
      </c>
      <c r="E24">
        <v>330</v>
      </c>
      <c r="F24">
        <v>0</v>
      </c>
      <c r="G24">
        <v>0</v>
      </c>
      <c r="H24">
        <v>0</v>
      </c>
      <c r="I24">
        <v>62</v>
      </c>
      <c r="J24">
        <v>682</v>
      </c>
      <c r="K24">
        <v>0</v>
      </c>
      <c r="L24">
        <v>0</v>
      </c>
      <c r="M24">
        <v>0</v>
      </c>
    </row>
    <row r="25" spans="1:13" ht="12.75" customHeight="1">
      <c r="A25" s="1" t="s">
        <v>189</v>
      </c>
      <c r="B25" s="18">
        <v>38261</v>
      </c>
      <c r="C25" s="18">
        <v>38352</v>
      </c>
      <c r="D25">
        <v>44</v>
      </c>
      <c r="E25">
        <v>924</v>
      </c>
      <c r="F25">
        <v>0</v>
      </c>
      <c r="G25">
        <v>0</v>
      </c>
      <c r="H25">
        <v>0</v>
      </c>
      <c r="I25">
        <v>48</v>
      </c>
      <c r="J25">
        <v>1008</v>
      </c>
      <c r="K25">
        <v>0</v>
      </c>
      <c r="L25">
        <v>0</v>
      </c>
      <c r="M25">
        <v>0</v>
      </c>
    </row>
    <row r="26" spans="1:13" ht="12.75">
      <c r="A26" s="1" t="s">
        <v>190</v>
      </c>
      <c r="B26" s="18">
        <v>38261</v>
      </c>
      <c r="C26" s="18">
        <v>38352</v>
      </c>
      <c r="D26">
        <v>16</v>
      </c>
      <c r="E26">
        <v>80</v>
      </c>
      <c r="F26">
        <v>0</v>
      </c>
      <c r="G26">
        <v>0</v>
      </c>
      <c r="H26">
        <v>0</v>
      </c>
      <c r="I26">
        <v>54</v>
      </c>
      <c r="J26">
        <v>270</v>
      </c>
      <c r="K26">
        <v>0</v>
      </c>
      <c r="L26">
        <v>0</v>
      </c>
      <c r="M26">
        <v>0</v>
      </c>
    </row>
    <row r="27" spans="1:13" ht="12.75">
      <c r="A27" s="1" t="s">
        <v>183</v>
      </c>
      <c r="B27" s="18">
        <v>38261</v>
      </c>
      <c r="C27" s="18">
        <v>38352</v>
      </c>
      <c r="D27">
        <v>64</v>
      </c>
      <c r="E27">
        <v>320</v>
      </c>
      <c r="F27">
        <v>0</v>
      </c>
      <c r="G27">
        <v>0</v>
      </c>
      <c r="H27">
        <v>0</v>
      </c>
      <c r="I27">
        <v>28</v>
      </c>
      <c r="J27">
        <v>140</v>
      </c>
      <c r="K27">
        <v>0</v>
      </c>
      <c r="L27">
        <v>0</v>
      </c>
      <c r="M27">
        <v>0</v>
      </c>
    </row>
    <row r="28" spans="1:3" ht="12.75">
      <c r="A28" s="1" t="s">
        <v>191</v>
      </c>
      <c r="B28" s="18">
        <v>38261</v>
      </c>
      <c r="C28" s="18">
        <v>38352</v>
      </c>
    </row>
    <row r="29" spans="1:13" ht="12.75">
      <c r="A29" s="1" t="s">
        <v>131</v>
      </c>
      <c r="B29" s="18">
        <v>38261</v>
      </c>
      <c r="C29" s="18">
        <v>38352</v>
      </c>
      <c r="D29">
        <v>14</v>
      </c>
      <c r="E29">
        <v>168</v>
      </c>
      <c r="F29">
        <v>0</v>
      </c>
      <c r="G29">
        <v>0</v>
      </c>
      <c r="H29">
        <v>0</v>
      </c>
      <c r="I29">
        <v>78</v>
      </c>
      <c r="J29">
        <v>936</v>
      </c>
      <c r="K29">
        <v>0</v>
      </c>
      <c r="L29">
        <v>0</v>
      </c>
      <c r="M29">
        <v>0</v>
      </c>
    </row>
    <row r="30" spans="1:15" s="1" customFormat="1" ht="12.75">
      <c r="A30" s="7" t="s">
        <v>154</v>
      </c>
      <c r="B30" s="17"/>
      <c r="C30" s="17"/>
      <c r="D30" s="9">
        <f aca="true" t="shared" si="0" ref="D30:M30">SUM(D4:D29)</f>
        <v>1482</v>
      </c>
      <c r="E30" s="9">
        <f t="shared" si="0"/>
        <v>22976</v>
      </c>
      <c r="F30" s="9">
        <f t="shared" si="0"/>
        <v>17</v>
      </c>
      <c r="G30" s="9">
        <f t="shared" si="0"/>
        <v>3</v>
      </c>
      <c r="H30" s="9">
        <f t="shared" si="0"/>
        <v>26.5</v>
      </c>
      <c r="I30" s="9">
        <f t="shared" si="0"/>
        <v>1428</v>
      </c>
      <c r="J30" s="9">
        <f t="shared" si="0"/>
        <v>13769</v>
      </c>
      <c r="K30" s="9">
        <f t="shared" si="0"/>
        <v>1</v>
      </c>
      <c r="L30" s="9">
        <f t="shared" si="0"/>
        <v>0</v>
      </c>
      <c r="M30" s="9">
        <f t="shared" si="0"/>
        <v>0</v>
      </c>
      <c r="N30" s="16"/>
      <c r="O30" s="16"/>
    </row>
    <row r="33" spans="1:3" ht="12.75">
      <c r="A33" s="23" t="s">
        <v>166</v>
      </c>
      <c r="B33" s="123">
        <f>COUNT(B3:B29)</f>
        <v>27</v>
      </c>
      <c r="C33" s="18"/>
    </row>
    <row r="34" spans="1:3" ht="12.75">
      <c r="A34" s="4" t="s">
        <v>152</v>
      </c>
      <c r="B34" s="124">
        <f>COUNT(D3:D29)</f>
        <v>20</v>
      </c>
      <c r="C34" s="125">
        <f>B34/B33</f>
        <v>0.7407407407407407</v>
      </c>
    </row>
    <row r="35" spans="1:3" ht="12.75">
      <c r="A35" s="1"/>
      <c r="B35" s="19"/>
      <c r="C35" s="19"/>
    </row>
    <row r="36" spans="1:3" ht="38.25">
      <c r="A36" s="1"/>
      <c r="B36" s="19" t="s">
        <v>178</v>
      </c>
      <c r="C36" s="19" t="s">
        <v>179</v>
      </c>
    </row>
    <row r="37" spans="1:3" ht="12.75">
      <c r="A37" s="1" t="s">
        <v>153</v>
      </c>
      <c r="B37" s="19"/>
      <c r="C37" s="19"/>
    </row>
    <row r="38" spans="1:3" ht="12.75">
      <c r="A38" s="4" t="s">
        <v>157</v>
      </c>
      <c r="B38" s="126">
        <f>E30</f>
        <v>22976</v>
      </c>
      <c r="C38" s="126"/>
    </row>
    <row r="39" spans="1:3" ht="12.75">
      <c r="A39" s="4" t="s">
        <v>158</v>
      </c>
      <c r="B39" s="126">
        <f>E30*12</f>
        <v>275712</v>
      </c>
      <c r="C39" s="126"/>
    </row>
    <row r="40" spans="1:3" ht="12.75">
      <c r="A40" s="4" t="s">
        <v>121</v>
      </c>
      <c r="B40" s="19">
        <f>F30</f>
        <v>17</v>
      </c>
      <c r="C40" s="126">
        <f>B40*200000/$B$39</f>
        <v>12.331708449396471</v>
      </c>
    </row>
    <row r="41" spans="1:3" ht="12.75">
      <c r="A41" s="4" t="s">
        <v>122</v>
      </c>
      <c r="B41" s="19">
        <f>G30</f>
        <v>3</v>
      </c>
      <c r="C41" s="126">
        <f>B41*200000/$B$39</f>
        <v>2.176183844011142</v>
      </c>
    </row>
    <row r="42" spans="1:3" ht="12.75">
      <c r="A42" s="4" t="s">
        <v>177</v>
      </c>
      <c r="B42" s="19">
        <f>H30</f>
        <v>26.5</v>
      </c>
      <c r="C42" s="126">
        <f>B42*200000/$B$39</f>
        <v>19.222957288765087</v>
      </c>
    </row>
    <row r="43" spans="1:3" ht="12.75">
      <c r="A43" s="4"/>
      <c r="B43" s="126"/>
      <c r="C43" s="126"/>
    </row>
    <row r="44" spans="1:3" ht="12.75">
      <c r="A44" s="5" t="s">
        <v>155</v>
      </c>
      <c r="B44" s="126"/>
      <c r="C44" s="126"/>
    </row>
    <row r="45" spans="1:3" ht="12.75">
      <c r="A45" s="4" t="s">
        <v>159</v>
      </c>
      <c r="B45" s="126">
        <f>J30</f>
        <v>13769</v>
      </c>
      <c r="C45" s="126"/>
    </row>
    <row r="46" spans="1:3" ht="12.75">
      <c r="A46" s="4" t="s">
        <v>174</v>
      </c>
      <c r="B46" s="126">
        <f>J30*8</f>
        <v>110152</v>
      </c>
      <c r="C46" s="126"/>
    </row>
    <row r="47" spans="1:3" ht="12.75">
      <c r="A47" s="4" t="s">
        <v>121</v>
      </c>
      <c r="B47" s="19">
        <f>K30</f>
        <v>1</v>
      </c>
      <c r="C47" s="126">
        <f>B47*200000/$B$46</f>
        <v>1.815672888372431</v>
      </c>
    </row>
    <row r="48" spans="1:3" ht="12.75">
      <c r="A48" s="4" t="s">
        <v>122</v>
      </c>
      <c r="B48" s="19">
        <f>L30</f>
        <v>0</v>
      </c>
      <c r="C48" s="126">
        <f>B48*200000/$B$46</f>
        <v>0</v>
      </c>
    </row>
    <row r="49" spans="1:3" ht="12.75">
      <c r="A49" s="4" t="s">
        <v>177</v>
      </c>
      <c r="B49" s="19">
        <f>M30</f>
        <v>0</v>
      </c>
      <c r="C49" s="126">
        <f>B49*200000/$B$46</f>
        <v>0</v>
      </c>
    </row>
    <row r="50" spans="1:3" ht="12.75">
      <c r="A50" s="4"/>
      <c r="B50" s="126"/>
      <c r="C50" s="126"/>
    </row>
    <row r="51" spans="1:3" ht="25.5">
      <c r="A51" s="5" t="s">
        <v>156</v>
      </c>
      <c r="B51" s="126"/>
      <c r="C51" s="126"/>
    </row>
    <row r="52" spans="1:3" ht="12.75">
      <c r="A52" s="4" t="s">
        <v>175</v>
      </c>
      <c r="B52" s="126">
        <f>B38+B45</f>
        <v>36745</v>
      </c>
      <c r="C52" s="126"/>
    </row>
    <row r="53" spans="1:3" ht="12.75">
      <c r="A53" s="4" t="s">
        <v>176</v>
      </c>
      <c r="B53" s="126">
        <f>B39+B46</f>
        <v>385864</v>
      </c>
      <c r="C53" s="126"/>
    </row>
    <row r="54" spans="1:3" ht="12.75">
      <c r="A54" s="4" t="s">
        <v>121</v>
      </c>
      <c r="B54" s="19">
        <f>B40+B47</f>
        <v>18</v>
      </c>
      <c r="C54" s="126">
        <f>(B40+B47)*200000/($B$39+$B$46)</f>
        <v>9.329712022888893</v>
      </c>
    </row>
    <row r="55" spans="1:3" ht="12.75">
      <c r="A55" s="4" t="s">
        <v>122</v>
      </c>
      <c r="B55" s="19">
        <f>B41+B48</f>
        <v>3</v>
      </c>
      <c r="C55" s="126">
        <f>(B41+B48)*200000/($B$39+$B$46)</f>
        <v>1.5549520038148157</v>
      </c>
    </row>
    <row r="56" spans="1:3" ht="12.75">
      <c r="A56" s="4" t="s">
        <v>177</v>
      </c>
      <c r="B56" s="19">
        <f>B42+B49</f>
        <v>26.5</v>
      </c>
      <c r="C56" s="126">
        <f>(B42+B49)*200000/($B$39+$B$46)</f>
        <v>13.73540936703087</v>
      </c>
    </row>
  </sheetData>
  <mergeCells count="1">
    <mergeCell ref="A1:M1"/>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K30"/>
  <sheetViews>
    <sheetView workbookViewId="0" topLeftCell="A1">
      <selection activeCell="A2" sqref="A2"/>
    </sheetView>
  </sheetViews>
  <sheetFormatPr defaultColWidth="9.140625" defaultRowHeight="12.75"/>
  <cols>
    <col min="1" max="1" width="30.28125" style="132" bestFit="1" customWidth="1"/>
    <col min="2" max="2" width="12.8515625" style="132" customWidth="1"/>
    <col min="3" max="3" width="12.8515625" style="203" customWidth="1"/>
    <col min="4" max="11" width="12.8515625" style="132" customWidth="1"/>
    <col min="12" max="16384" width="8.8515625" style="132" customWidth="1"/>
  </cols>
  <sheetData>
    <row r="1" spans="1:11" ht="13.5" thickBot="1">
      <c r="A1" s="129"/>
      <c r="B1" s="306" t="s">
        <v>22</v>
      </c>
      <c r="C1" s="307"/>
      <c r="D1" s="306" t="s">
        <v>34</v>
      </c>
      <c r="E1" s="307"/>
      <c r="F1" s="306" t="s">
        <v>35</v>
      </c>
      <c r="G1" s="307"/>
      <c r="H1" s="306" t="s">
        <v>15</v>
      </c>
      <c r="I1" s="307"/>
      <c r="J1" s="308" t="s">
        <v>16</v>
      </c>
      <c r="K1" s="309"/>
    </row>
    <row r="2" spans="1:11" ht="12.75">
      <c r="A2" s="133"/>
      <c r="B2" s="134" t="s">
        <v>200</v>
      </c>
      <c r="C2" s="135" t="s">
        <v>201</v>
      </c>
      <c r="D2" s="134" t="s">
        <v>200</v>
      </c>
      <c r="E2" s="136" t="s">
        <v>201</v>
      </c>
      <c r="F2" s="134" t="s">
        <v>200</v>
      </c>
      <c r="G2" s="136" t="s">
        <v>201</v>
      </c>
      <c r="H2" s="134" t="s">
        <v>200</v>
      </c>
      <c r="I2" s="137" t="s">
        <v>201</v>
      </c>
      <c r="J2" s="130" t="s">
        <v>200</v>
      </c>
      <c r="K2" s="131" t="s">
        <v>201</v>
      </c>
    </row>
    <row r="3" spans="1:11" ht="12.75">
      <c r="A3" s="138" t="s">
        <v>152</v>
      </c>
      <c r="B3" s="139">
        <f>'2004 First Quarter'!B34</f>
        <v>19</v>
      </c>
      <c r="C3" s="140">
        <f>'2004 First Quarter'!C34</f>
        <v>0.7037037037037037</v>
      </c>
      <c r="D3" s="141">
        <f>'2004 Second Quarter'!B34</f>
        <v>20</v>
      </c>
      <c r="E3" s="140">
        <f>'2004 Second Quarter'!C34</f>
        <v>0.7407407407407407</v>
      </c>
      <c r="F3" s="141">
        <f>'2004 Third Quarter'!B34</f>
        <v>16</v>
      </c>
      <c r="G3" s="140">
        <f>'2004 Third Quarter'!C34</f>
        <v>0.5925925925925926</v>
      </c>
      <c r="H3" s="141">
        <f>'2004 Fourth Quarter'!B34</f>
        <v>20</v>
      </c>
      <c r="I3" s="142">
        <f>'2004 Fourth Quarter'!C34</f>
        <v>0.7407407407407407</v>
      </c>
      <c r="J3" s="143">
        <f>(B3+D3+F3+H3)/4</f>
        <v>18.75</v>
      </c>
      <c r="K3" s="144">
        <f>(C3+E3+G3+I3)/4</f>
        <v>0.6944444444444444</v>
      </c>
    </row>
    <row r="4" spans="1:11" ht="13.5" thickBot="1">
      <c r="A4" s="145"/>
      <c r="B4" s="133"/>
      <c r="C4" s="146"/>
      <c r="D4" s="133"/>
      <c r="E4" s="147"/>
      <c r="F4" s="133"/>
      <c r="G4" s="147"/>
      <c r="H4" s="133"/>
      <c r="I4" s="148"/>
      <c r="J4" s="149" t="s">
        <v>70</v>
      </c>
      <c r="K4" s="150" t="s">
        <v>70</v>
      </c>
    </row>
    <row r="5" spans="1:11" s="159" customFormat="1" ht="25.5">
      <c r="A5" s="151"/>
      <c r="B5" s="152" t="s">
        <v>178</v>
      </c>
      <c r="C5" s="153" t="s">
        <v>179</v>
      </c>
      <c r="D5" s="152" t="s">
        <v>178</v>
      </c>
      <c r="E5" s="153" t="s">
        <v>179</v>
      </c>
      <c r="F5" s="152" t="s">
        <v>178</v>
      </c>
      <c r="G5" s="153" t="s">
        <v>179</v>
      </c>
      <c r="H5" s="152" t="s">
        <v>178</v>
      </c>
      <c r="I5" s="153" t="s">
        <v>179</v>
      </c>
      <c r="J5" s="157" t="s">
        <v>178</v>
      </c>
      <c r="K5" s="158" t="s">
        <v>179</v>
      </c>
    </row>
    <row r="6" spans="1:11" ht="12.75">
      <c r="A6" s="160" t="s">
        <v>153</v>
      </c>
      <c r="B6" s="161"/>
      <c r="C6" s="162"/>
      <c r="D6" s="161"/>
      <c r="E6" s="162"/>
      <c r="F6" s="161"/>
      <c r="G6" s="162"/>
      <c r="H6" s="161"/>
      <c r="I6" s="162"/>
      <c r="J6" s="163"/>
      <c r="K6" s="164"/>
    </row>
    <row r="7" spans="1:11" ht="12.75">
      <c r="A7" s="165" t="s">
        <v>157</v>
      </c>
      <c r="B7" s="166">
        <f>'2004 First Quarter'!B38</f>
        <v>8206</v>
      </c>
      <c r="C7" s="167"/>
      <c r="D7" s="166">
        <f>'2004 Second Quarter'!B38</f>
        <v>14625</v>
      </c>
      <c r="E7" s="167"/>
      <c r="F7" s="166">
        <f>'2004 Third Quarter'!B38</f>
        <v>10166</v>
      </c>
      <c r="G7" s="167"/>
      <c r="H7" s="168">
        <f>'2004 Fourth Quarter'!B38</f>
        <v>22976</v>
      </c>
      <c r="I7" s="167"/>
      <c r="J7" s="169">
        <f>B7+D7+F7+H7</f>
        <v>55973</v>
      </c>
      <c r="K7" s="170"/>
    </row>
    <row r="8" spans="1:11" ht="12.75">
      <c r="A8" s="171" t="s">
        <v>158</v>
      </c>
      <c r="B8" s="172">
        <f>'2004 First Quarter'!B39</f>
        <v>98472</v>
      </c>
      <c r="C8" s="173"/>
      <c r="D8" s="172">
        <f>'2004 Second Quarter'!B39</f>
        <v>175500</v>
      </c>
      <c r="E8" s="173"/>
      <c r="F8" s="172">
        <f>'2004 Third Quarter'!B39</f>
        <v>121992</v>
      </c>
      <c r="G8" s="173"/>
      <c r="H8" s="174">
        <f>'2004 Fourth Quarter'!B39</f>
        <v>275712</v>
      </c>
      <c r="I8" s="173"/>
      <c r="J8" s="175">
        <f>B8+D8+F8+H8</f>
        <v>671676</v>
      </c>
      <c r="K8" s="176"/>
    </row>
    <row r="9" spans="1:11" ht="12.75">
      <c r="A9" s="171" t="s">
        <v>121</v>
      </c>
      <c r="B9" s="177">
        <f>'2004 First Quarter'!B40</f>
        <v>3</v>
      </c>
      <c r="C9" s="178">
        <f>'2004 First Quarter'!C40</f>
        <v>6.093102607847916</v>
      </c>
      <c r="D9" s="177">
        <f>'2004 Second Quarter'!B40</f>
        <v>10</v>
      </c>
      <c r="E9" s="178">
        <f>'2004 Second Quarter'!C40</f>
        <v>11.396011396011396</v>
      </c>
      <c r="F9" s="177">
        <f>'2004 Third Quarter'!B40</f>
        <v>1</v>
      </c>
      <c r="G9" s="178">
        <f>'2004 Third Quarter'!C40</f>
        <v>1.6394517673290052</v>
      </c>
      <c r="H9" s="179">
        <f>'2004 Fourth Quarter'!B40</f>
        <v>17</v>
      </c>
      <c r="I9" s="178">
        <f>'2004 Fourth Quarter'!C40</f>
        <v>12.331708449396471</v>
      </c>
      <c r="J9" s="180">
        <f>B9+D9+F9+H9</f>
        <v>31</v>
      </c>
      <c r="K9" s="181">
        <f>J9*200000/$J$8</f>
        <v>9.230640963798022</v>
      </c>
    </row>
    <row r="10" spans="1:11" ht="12.75">
      <c r="A10" s="171" t="s">
        <v>122</v>
      </c>
      <c r="B10" s="177">
        <f>'2004 First Quarter'!B41</f>
        <v>0</v>
      </c>
      <c r="C10" s="178">
        <f>'2004 First Quarter'!C41</f>
        <v>0</v>
      </c>
      <c r="D10" s="177">
        <f>'2004 Second Quarter'!B41</f>
        <v>4</v>
      </c>
      <c r="E10" s="178">
        <f>'2004 Second Quarter'!C41</f>
        <v>4.5584045584045585</v>
      </c>
      <c r="F10" s="177">
        <f>'2004 Third Quarter'!B41</f>
        <v>0</v>
      </c>
      <c r="G10" s="178">
        <f>'2004 Third Quarter'!C41</f>
        <v>0</v>
      </c>
      <c r="H10" s="179">
        <f>'2004 Fourth Quarter'!B41</f>
        <v>3</v>
      </c>
      <c r="I10" s="178">
        <f>'2004 Fourth Quarter'!C41</f>
        <v>2.176183844011142</v>
      </c>
      <c r="J10" s="180">
        <f>B10+D10+F10+H10</f>
        <v>7</v>
      </c>
      <c r="K10" s="181">
        <f>J10*200000/$J$8</f>
        <v>2.0843382821479404</v>
      </c>
    </row>
    <row r="11" spans="1:11" ht="12.75">
      <c r="A11" s="182" t="s">
        <v>177</v>
      </c>
      <c r="B11" s="183">
        <f>'2004 First Quarter'!B42</f>
        <v>0</v>
      </c>
      <c r="C11" s="184">
        <f>'2004 First Quarter'!C42</f>
        <v>0</v>
      </c>
      <c r="D11" s="183">
        <f>'2004 Second Quarter'!B42</f>
        <v>74</v>
      </c>
      <c r="E11" s="184">
        <f>'2004 Second Quarter'!C42</f>
        <v>84.33048433048432</v>
      </c>
      <c r="F11" s="183">
        <f>'2004 Third Quarter'!B42</f>
        <v>0</v>
      </c>
      <c r="G11" s="184">
        <f>'2004 Third Quarter'!C42</f>
        <v>0</v>
      </c>
      <c r="H11" s="185">
        <f>'2004 Fourth Quarter'!B42</f>
        <v>26.5</v>
      </c>
      <c r="I11" s="184">
        <f>'2004 Fourth Quarter'!C42</f>
        <v>19.222957288765087</v>
      </c>
      <c r="J11" s="186">
        <f>B11+D11+F11+H11</f>
        <v>100.5</v>
      </c>
      <c r="K11" s="187">
        <f>J11*200000/$J$8</f>
        <v>29.925142479409715</v>
      </c>
    </row>
    <row r="12" spans="1:11" ht="12.75">
      <c r="A12" s="161"/>
      <c r="B12" s="188"/>
      <c r="C12" s="189"/>
      <c r="D12" s="188"/>
      <c r="E12" s="189"/>
      <c r="F12" s="188"/>
      <c r="G12" s="189"/>
      <c r="H12" s="188"/>
      <c r="I12" s="189"/>
      <c r="J12" s="163"/>
      <c r="K12" s="190"/>
    </row>
    <row r="13" spans="1:11" ht="12.75">
      <c r="A13" s="160" t="s">
        <v>155</v>
      </c>
      <c r="B13" s="191"/>
      <c r="C13" s="192"/>
      <c r="D13" s="191"/>
      <c r="E13" s="192"/>
      <c r="F13" s="191"/>
      <c r="G13" s="192"/>
      <c r="H13" s="191"/>
      <c r="I13" s="192"/>
      <c r="J13" s="193"/>
      <c r="K13" s="194"/>
    </row>
    <row r="14" spans="1:11" ht="12.75">
      <c r="A14" s="165" t="s">
        <v>159</v>
      </c>
      <c r="B14" s="166">
        <f>'2004 First Quarter'!B45</f>
        <v>7981</v>
      </c>
      <c r="C14" s="167"/>
      <c r="D14" s="166">
        <f>'2004 Second Quarter'!B45</f>
        <v>4308</v>
      </c>
      <c r="E14" s="167"/>
      <c r="F14" s="166">
        <f>'2004 Third Quarter'!B45</f>
        <v>3118</v>
      </c>
      <c r="G14" s="167"/>
      <c r="H14" s="168">
        <f>'2004 Fourth Quarter'!B45</f>
        <v>13769</v>
      </c>
      <c r="I14" s="167"/>
      <c r="J14" s="169">
        <f>B14+D14+F14+H14</f>
        <v>29176</v>
      </c>
      <c r="K14" s="170"/>
    </row>
    <row r="15" spans="1:11" ht="12.75">
      <c r="A15" s="171" t="s">
        <v>174</v>
      </c>
      <c r="B15" s="172">
        <f>'2004 First Quarter'!B46</f>
        <v>63848</v>
      </c>
      <c r="C15" s="173"/>
      <c r="D15" s="172">
        <f>'2004 Second Quarter'!B46</f>
        <v>34464</v>
      </c>
      <c r="E15" s="173"/>
      <c r="F15" s="172">
        <f>'2004 Third Quarter'!B46</f>
        <v>24944</v>
      </c>
      <c r="G15" s="173"/>
      <c r="H15" s="174">
        <f>'2004 Fourth Quarter'!B46</f>
        <v>110152</v>
      </c>
      <c r="I15" s="173"/>
      <c r="J15" s="175">
        <f>B15+D15+F15+H15</f>
        <v>233408</v>
      </c>
      <c r="K15" s="176"/>
    </row>
    <row r="16" spans="1:11" ht="12.75">
      <c r="A16" s="171" t="s">
        <v>121</v>
      </c>
      <c r="B16" s="177">
        <f>'2004 First Quarter'!B47</f>
        <v>2</v>
      </c>
      <c r="C16" s="178">
        <f>'2004 First Quarter'!C47</f>
        <v>6.264879087833605</v>
      </c>
      <c r="D16" s="177">
        <f>'2004 Second Quarter'!B47</f>
        <v>1</v>
      </c>
      <c r="E16" s="178">
        <f>'2004 Second Quarter'!C47</f>
        <v>5.8031569173630455</v>
      </c>
      <c r="F16" s="177">
        <f>'2004 Third Quarter'!B47</f>
        <v>0</v>
      </c>
      <c r="G16" s="178">
        <f>'2004 Third Quarter'!C47</f>
        <v>0</v>
      </c>
      <c r="H16" s="179">
        <f>'2004 Fourth Quarter'!B47</f>
        <v>1</v>
      </c>
      <c r="I16" s="178">
        <f>'2004 Fourth Quarter'!C47</f>
        <v>1.815672888372431</v>
      </c>
      <c r="J16" s="180">
        <f>B16+D16+F16+H16</f>
        <v>4</v>
      </c>
      <c r="K16" s="181">
        <f>J16*200000/$J$15</f>
        <v>3.4274746366876885</v>
      </c>
    </row>
    <row r="17" spans="1:11" ht="12.75">
      <c r="A17" s="171" t="s">
        <v>122</v>
      </c>
      <c r="B17" s="177">
        <f>'2004 First Quarter'!B48</f>
        <v>0</v>
      </c>
      <c r="C17" s="178">
        <f>'2004 First Quarter'!C48</f>
        <v>0</v>
      </c>
      <c r="D17" s="177">
        <f>'2004 Second Quarter'!B48</f>
        <v>0</v>
      </c>
      <c r="E17" s="178">
        <f>'2004 Second Quarter'!C48</f>
        <v>0</v>
      </c>
      <c r="F17" s="177">
        <f>'2004 Third Quarter'!B48</f>
        <v>0</v>
      </c>
      <c r="G17" s="178">
        <f>'2004 Third Quarter'!C48</f>
        <v>0</v>
      </c>
      <c r="H17" s="179">
        <f>'2004 Fourth Quarter'!B48</f>
        <v>0</v>
      </c>
      <c r="I17" s="178">
        <f>'2004 Fourth Quarter'!C48</f>
        <v>0</v>
      </c>
      <c r="J17" s="180">
        <f>B17+D17+F17+H17</f>
        <v>0</v>
      </c>
      <c r="K17" s="181">
        <f>J17*200000/$J$15</f>
        <v>0</v>
      </c>
    </row>
    <row r="18" spans="1:11" ht="12.75">
      <c r="A18" s="182" t="s">
        <v>177</v>
      </c>
      <c r="B18" s="183">
        <f>'2004 First Quarter'!B49</f>
        <v>0</v>
      </c>
      <c r="C18" s="184">
        <f>'2004 First Quarter'!C49</f>
        <v>0</v>
      </c>
      <c r="D18" s="183">
        <f>'2004 Second Quarter'!B49</f>
        <v>0</v>
      </c>
      <c r="E18" s="184">
        <f>'2004 Second Quarter'!C49</f>
        <v>0</v>
      </c>
      <c r="F18" s="183">
        <f>'2004 Third Quarter'!B49</f>
        <v>0</v>
      </c>
      <c r="G18" s="184">
        <f>'2004 Third Quarter'!C49</f>
        <v>0</v>
      </c>
      <c r="H18" s="185">
        <f>'2004 Fourth Quarter'!B49</f>
        <v>0</v>
      </c>
      <c r="I18" s="184">
        <f>'2004 Fourth Quarter'!C49</f>
        <v>0</v>
      </c>
      <c r="J18" s="186">
        <f>B18+D18+F18+H18</f>
        <v>0</v>
      </c>
      <c r="K18" s="187">
        <f>J18*200000/$J$15</f>
        <v>0</v>
      </c>
    </row>
    <row r="19" spans="1:11" ht="12.75">
      <c r="A19" s="161"/>
      <c r="B19" s="188"/>
      <c r="C19" s="189"/>
      <c r="D19" s="188"/>
      <c r="E19" s="189"/>
      <c r="F19" s="188"/>
      <c r="G19" s="189"/>
      <c r="H19" s="188"/>
      <c r="I19" s="189"/>
      <c r="J19" s="163"/>
      <c r="K19" s="190"/>
    </row>
    <row r="20" spans="1:11" ht="12.75">
      <c r="A20" s="160" t="s">
        <v>156</v>
      </c>
      <c r="B20" s="191"/>
      <c r="C20" s="192"/>
      <c r="D20" s="191"/>
      <c r="E20" s="192"/>
      <c r="F20" s="191"/>
      <c r="G20" s="192"/>
      <c r="H20" s="191"/>
      <c r="I20" s="192"/>
      <c r="J20" s="193"/>
      <c r="K20" s="194"/>
    </row>
    <row r="21" spans="1:11" ht="12.75">
      <c r="A21" s="165" t="s">
        <v>175</v>
      </c>
      <c r="B21" s="166">
        <f>'2004 First Quarter'!B52</f>
        <v>16187</v>
      </c>
      <c r="C21" s="167"/>
      <c r="D21" s="166">
        <f>'2004 Second Quarter'!B52</f>
        <v>18933</v>
      </c>
      <c r="E21" s="167"/>
      <c r="F21" s="166">
        <f>'2004 Third Quarter'!B52</f>
        <v>13284</v>
      </c>
      <c r="G21" s="167"/>
      <c r="H21" s="168">
        <f>'2004 Fourth Quarter'!B52</f>
        <v>36745</v>
      </c>
      <c r="I21" s="167"/>
      <c r="J21" s="169">
        <f>B21+D21+F21+H21</f>
        <v>85149</v>
      </c>
      <c r="K21" s="170"/>
    </row>
    <row r="22" spans="1:11" ht="12.75">
      <c r="A22" s="171" t="s">
        <v>176</v>
      </c>
      <c r="B22" s="172">
        <f>'2004 First Quarter'!B53</f>
        <v>162320</v>
      </c>
      <c r="C22" s="173"/>
      <c r="D22" s="172">
        <f>'2004 Second Quarter'!B53</f>
        <v>209964</v>
      </c>
      <c r="E22" s="173"/>
      <c r="F22" s="172">
        <f>'2004 Third Quarter'!B53</f>
        <v>146936</v>
      </c>
      <c r="G22" s="173"/>
      <c r="H22" s="174">
        <f>'2004 Fourth Quarter'!B53</f>
        <v>385864</v>
      </c>
      <c r="I22" s="173"/>
      <c r="J22" s="175">
        <f>B22+D22+F22+H22</f>
        <v>905084</v>
      </c>
      <c r="K22" s="176"/>
    </row>
    <row r="23" spans="1:11" ht="12.75">
      <c r="A23" s="171" t="s">
        <v>121</v>
      </c>
      <c r="B23" s="177">
        <f>'2004 First Quarter'!B54</f>
        <v>5</v>
      </c>
      <c r="C23" s="178">
        <f>'2004 First Quarter'!C54</f>
        <v>6.160670280926565</v>
      </c>
      <c r="D23" s="177">
        <f>'2004 Second Quarter'!B54</f>
        <v>11</v>
      </c>
      <c r="E23" s="178">
        <f>'2004 Second Quarter'!C54</f>
        <v>10.47798670248233</v>
      </c>
      <c r="F23" s="177">
        <f>'2004 Third Quarter'!B54</f>
        <v>1</v>
      </c>
      <c r="G23" s="178">
        <f>'2004 Third Quarter'!C54</f>
        <v>1.3611368214732944</v>
      </c>
      <c r="H23" s="179">
        <f>'2004 Fourth Quarter'!B54</f>
        <v>18</v>
      </c>
      <c r="I23" s="178">
        <f>'2004 Fourth Quarter'!C54</f>
        <v>9.329712022888893</v>
      </c>
      <c r="J23" s="180">
        <f>B23+D23+F23+H23</f>
        <v>35</v>
      </c>
      <c r="K23" s="181">
        <f>J23*200000/$J$22</f>
        <v>7.734088769661159</v>
      </c>
    </row>
    <row r="24" spans="1:11" ht="12.75">
      <c r="A24" s="171" t="s">
        <v>122</v>
      </c>
      <c r="B24" s="177">
        <f>'2004 First Quarter'!B55</f>
        <v>0</v>
      </c>
      <c r="C24" s="178">
        <f>'2004 First Quarter'!C55</f>
        <v>0</v>
      </c>
      <c r="D24" s="177">
        <f>'2004 Second Quarter'!B55</f>
        <v>4</v>
      </c>
      <c r="E24" s="178">
        <f>'2004 Second Quarter'!C55</f>
        <v>3.8101769827208476</v>
      </c>
      <c r="F24" s="177">
        <f>'2004 Third Quarter'!B55</f>
        <v>0</v>
      </c>
      <c r="G24" s="178">
        <f>'2004 Third Quarter'!C55</f>
        <v>0</v>
      </c>
      <c r="H24" s="179">
        <f>'2004 Fourth Quarter'!B55</f>
        <v>3</v>
      </c>
      <c r="I24" s="178">
        <f>'2004 Fourth Quarter'!C55</f>
        <v>1.5549520038148157</v>
      </c>
      <c r="J24" s="180">
        <f>B24+D24+F24+H24</f>
        <v>7</v>
      </c>
      <c r="K24" s="181">
        <f>J24*200000/$J$22</f>
        <v>1.5468177539322316</v>
      </c>
    </row>
    <row r="25" spans="1:11" ht="13.5" thickBot="1">
      <c r="A25" s="195" t="s">
        <v>177</v>
      </c>
      <c r="B25" s="196">
        <f>'2004 First Quarter'!B56</f>
        <v>0</v>
      </c>
      <c r="C25" s="197">
        <f>'2004 First Quarter'!C56</f>
        <v>0</v>
      </c>
      <c r="D25" s="196">
        <f>'2004 Second Quarter'!B56</f>
        <v>74</v>
      </c>
      <c r="E25" s="197">
        <f>'2004 Second Quarter'!C56</f>
        <v>70.48827418033568</v>
      </c>
      <c r="F25" s="196">
        <f>'2004 Third Quarter'!B56</f>
        <v>0</v>
      </c>
      <c r="G25" s="197">
        <f>'2004 Third Quarter'!C56</f>
        <v>0</v>
      </c>
      <c r="H25" s="198">
        <f>'2004 Fourth Quarter'!B56</f>
        <v>26.5</v>
      </c>
      <c r="I25" s="197">
        <f>'2004 Fourth Quarter'!C56</f>
        <v>13.73540936703087</v>
      </c>
      <c r="J25" s="199">
        <f>B25+D25+F25+H25</f>
        <v>100.5</v>
      </c>
      <c r="K25" s="200">
        <f>J25*200000/$J$22</f>
        <v>22.207883467169896</v>
      </c>
    </row>
    <row r="26" spans="1:11" ht="7.5" customHeight="1" thickBot="1">
      <c r="A26" s="201"/>
      <c r="B26" s="201"/>
      <c r="C26" s="202"/>
      <c r="D26" s="201"/>
      <c r="E26" s="201"/>
      <c r="F26" s="201"/>
      <c r="G26" s="201"/>
      <c r="H26" s="201"/>
      <c r="I26" s="201"/>
      <c r="J26" s="201"/>
      <c r="K26" s="201"/>
    </row>
    <row r="27" spans="1:11" ht="12.75">
      <c r="A27" s="297" t="s">
        <v>68</v>
      </c>
      <c r="B27" s="298"/>
      <c r="C27" s="298"/>
      <c r="D27" s="298"/>
      <c r="E27" s="298"/>
      <c r="F27" s="298"/>
      <c r="G27" s="298"/>
      <c r="H27" s="298"/>
      <c r="I27" s="298"/>
      <c r="J27" s="298"/>
      <c r="K27" s="299"/>
    </row>
    <row r="28" spans="1:11" ht="12.75">
      <c r="A28" s="300" t="s">
        <v>69</v>
      </c>
      <c r="B28" s="301"/>
      <c r="C28" s="301"/>
      <c r="D28" s="301"/>
      <c r="E28" s="301"/>
      <c r="F28" s="301"/>
      <c r="G28" s="301"/>
      <c r="H28" s="301"/>
      <c r="I28" s="301"/>
      <c r="J28" s="301"/>
      <c r="K28" s="302"/>
    </row>
    <row r="29" spans="1:11" ht="12.75">
      <c r="A29" s="300"/>
      <c r="B29" s="301"/>
      <c r="C29" s="301"/>
      <c r="D29" s="301"/>
      <c r="E29" s="301"/>
      <c r="F29" s="301"/>
      <c r="G29" s="301"/>
      <c r="H29" s="301"/>
      <c r="I29" s="301"/>
      <c r="J29" s="301"/>
      <c r="K29" s="302"/>
    </row>
    <row r="30" spans="1:11" ht="13.5" thickBot="1">
      <c r="A30" s="303"/>
      <c r="B30" s="304"/>
      <c r="C30" s="304"/>
      <c r="D30" s="304"/>
      <c r="E30" s="304"/>
      <c r="F30" s="304"/>
      <c r="G30" s="304"/>
      <c r="H30" s="304"/>
      <c r="I30" s="304"/>
      <c r="J30" s="304"/>
      <c r="K30" s="305"/>
    </row>
  </sheetData>
  <mergeCells count="7">
    <mergeCell ref="A27:K27"/>
    <mergeCell ref="A28:K30"/>
    <mergeCell ref="B1:C1"/>
    <mergeCell ref="D1:E1"/>
    <mergeCell ref="F1:G1"/>
    <mergeCell ref="H1:I1"/>
    <mergeCell ref="J1:K1"/>
  </mergeCells>
  <printOptions/>
  <pageMargins left="0.75" right="0.75" top="1" bottom="1" header="0.5" footer="0.5"/>
  <pageSetup orientation="landscape"/>
  <headerFooter alignWithMargins="0">
    <oddFooter>&amp;L&amp;C&amp;R&amp;D</oddFooter>
  </headerFooter>
</worksheet>
</file>

<file path=xl/worksheets/sheet28.xml><?xml version="1.0" encoding="utf-8"?>
<worksheet xmlns="http://schemas.openxmlformats.org/spreadsheetml/2006/main" xmlns:r="http://schemas.openxmlformats.org/officeDocument/2006/relationships">
  <dimension ref="A1:F35"/>
  <sheetViews>
    <sheetView workbookViewId="0" topLeftCell="A1">
      <selection activeCell="A1" sqref="A1:E1"/>
    </sheetView>
  </sheetViews>
  <sheetFormatPr defaultColWidth="9.140625" defaultRowHeight="12.75"/>
  <cols>
    <col min="1" max="1" width="22.28125" style="0" customWidth="1"/>
    <col min="2" max="5" width="11.7109375" style="0" customWidth="1"/>
    <col min="6" max="16384" width="11.421875" style="0" customWidth="1"/>
  </cols>
  <sheetData>
    <row r="1" spans="1:5" ht="15.75">
      <c r="A1" s="279" t="s">
        <v>21</v>
      </c>
      <c r="B1" s="280"/>
      <c r="C1" s="280"/>
      <c r="D1" s="280"/>
      <c r="E1" s="310"/>
    </row>
    <row r="2" spans="1:5" ht="15.75">
      <c r="A2" s="283" t="s">
        <v>173</v>
      </c>
      <c r="B2" s="284"/>
      <c r="C2" s="284"/>
      <c r="D2" s="284"/>
      <c r="E2" s="314"/>
    </row>
    <row r="3" spans="1:5" ht="13.5" thickBot="1">
      <c r="A3" s="311" t="s">
        <v>11</v>
      </c>
      <c r="B3" s="312"/>
      <c r="C3" s="312"/>
      <c r="D3" s="312"/>
      <c r="E3" s="313"/>
    </row>
    <row r="4" spans="1:5" ht="15" customHeight="1" thickBot="1">
      <c r="A4" s="220" t="s">
        <v>202</v>
      </c>
      <c r="B4" s="214" t="s">
        <v>17</v>
      </c>
      <c r="C4" s="212" t="s">
        <v>18</v>
      </c>
      <c r="D4" s="212" t="s">
        <v>19</v>
      </c>
      <c r="E4" s="213" t="s">
        <v>20</v>
      </c>
    </row>
    <row r="5" spans="1:5" ht="15.75">
      <c r="A5" s="221" t="s">
        <v>148</v>
      </c>
      <c r="B5" s="215" t="str">
        <f>IF(ISNUMBER('2004 First Quarter'!D3),"X","")</f>
        <v>X</v>
      </c>
      <c r="C5" s="210">
        <f>IF(ISNUMBER('2004 Second Quarter'!D3),"X","")</f>
      </c>
      <c r="D5" s="210" t="str">
        <f>IF(ISNUMBER('2004 Third Quarter'!D3),"X","")</f>
        <v>X</v>
      </c>
      <c r="E5" s="211">
        <f>IF(ISNUMBER('2004 Fourth Quarter'!D3),"X","")</f>
      </c>
    </row>
    <row r="6" spans="1:5" ht="15.75">
      <c r="A6" s="222" t="s">
        <v>128</v>
      </c>
      <c r="B6" s="216" t="str">
        <f>IF(ISNUMBER('2004 First Quarter'!D4),"X","")</f>
        <v>X</v>
      </c>
      <c r="C6" s="26" t="str">
        <f>IF(ISNUMBER('2004 Second Quarter'!D4),"X","")</f>
        <v>X</v>
      </c>
      <c r="D6" s="26" t="str">
        <f>IF(ISNUMBER('2004 Third Quarter'!D4),"X","")</f>
        <v>X</v>
      </c>
      <c r="E6" s="206" t="str">
        <f>IF(ISNUMBER('2004 Fourth Quarter'!D4),"X","")</f>
        <v>X</v>
      </c>
    </row>
    <row r="7" spans="1:5" ht="15.75">
      <c r="A7" s="222" t="s">
        <v>132</v>
      </c>
      <c r="B7" s="216" t="str">
        <f>IF(ISNUMBER('2004 First Quarter'!D5),"X","")</f>
        <v>X</v>
      </c>
      <c r="C7" s="26" t="str">
        <f>IF(ISNUMBER('2004 Second Quarter'!D5),"X","")</f>
        <v>X</v>
      </c>
      <c r="D7" s="26" t="str">
        <f>IF(ISNUMBER('2004 Third Quarter'!D5),"X","")</f>
        <v>X</v>
      </c>
      <c r="E7" s="206" t="str">
        <f>IF(ISNUMBER('2004 Fourth Quarter'!D5),"X","")</f>
        <v>X</v>
      </c>
    </row>
    <row r="8" spans="1:5" ht="15.75">
      <c r="A8" s="222" t="s">
        <v>186</v>
      </c>
      <c r="B8" s="216" t="str">
        <f>IF(ISNUMBER('2004 First Quarter'!D6),"X","")</f>
        <v>X</v>
      </c>
      <c r="C8" s="26">
        <f>IF(ISNUMBER('2004 Second Quarter'!D6),"X","")</f>
      </c>
      <c r="D8" s="26">
        <f>IF(ISNUMBER('2004 Third Quarter'!D6),"X","")</f>
      </c>
      <c r="E8" s="206">
        <f>IF(ISNUMBER('2004 Fourth Quarter'!D6),"X","")</f>
      </c>
    </row>
    <row r="9" spans="1:5" ht="15.75">
      <c r="A9" s="222" t="s">
        <v>184</v>
      </c>
      <c r="B9" s="216" t="str">
        <f>IF(ISNUMBER('2004 First Quarter'!D7),"X","")</f>
        <v>X</v>
      </c>
      <c r="C9" s="26" t="str">
        <f>IF(ISNUMBER('2004 Second Quarter'!D7),"X","")</f>
        <v>X</v>
      </c>
      <c r="D9" s="26" t="str">
        <f>IF(ISNUMBER('2004 Third Quarter'!D7),"X","")</f>
        <v>X</v>
      </c>
      <c r="E9" s="206" t="str">
        <f>IF(ISNUMBER('2004 Fourth Quarter'!D7),"X","")</f>
        <v>X</v>
      </c>
    </row>
    <row r="10" spans="1:5" ht="15.75">
      <c r="A10" s="222" t="s">
        <v>187</v>
      </c>
      <c r="B10" s="216" t="str">
        <f>IF(ISNUMBER('2004 First Quarter'!D8),"X","")</f>
        <v>X</v>
      </c>
      <c r="C10" s="26" t="str">
        <f>IF(ISNUMBER('2004 Second Quarter'!D8),"X","")</f>
        <v>X</v>
      </c>
      <c r="D10" s="26" t="str">
        <f>IF(ISNUMBER('2004 Third Quarter'!D8),"X","")</f>
        <v>X</v>
      </c>
      <c r="E10" s="206" t="str">
        <f>IF(ISNUMBER('2004 Fourth Quarter'!D8),"X","")</f>
        <v>X</v>
      </c>
    </row>
    <row r="11" spans="1:5" ht="15.75">
      <c r="A11" s="222" t="s">
        <v>150</v>
      </c>
      <c r="B11" s="216">
        <f>IF(ISNUMBER('2004 First Quarter'!D9),"X","")</f>
      </c>
      <c r="C11" s="26" t="str">
        <f>IF(ISNUMBER('2004 Second Quarter'!D9),"X","")</f>
        <v>X</v>
      </c>
      <c r="D11" s="26">
        <f>IF(ISNUMBER('2004 Third Quarter'!D9),"X","")</f>
      </c>
      <c r="E11" s="206" t="str">
        <f>IF(ISNUMBER('2004 Fourth Quarter'!D9),"X","")</f>
        <v>X</v>
      </c>
    </row>
    <row r="12" spans="1:5" ht="15.75">
      <c r="A12" s="222" t="s">
        <v>151</v>
      </c>
      <c r="B12" s="216" t="str">
        <f>IF(ISNUMBER('2004 First Quarter'!D10),"X","")</f>
        <v>X</v>
      </c>
      <c r="C12" s="26" t="str">
        <f>IF(ISNUMBER('2004 Second Quarter'!D10),"X","")</f>
        <v>X</v>
      </c>
      <c r="D12" s="26" t="str">
        <f>IF(ISNUMBER('2004 Third Quarter'!D10),"X","")</f>
        <v>X</v>
      </c>
      <c r="E12" s="206" t="str">
        <f>IF(ISNUMBER('2004 Fourth Quarter'!D10),"X","")</f>
        <v>X</v>
      </c>
    </row>
    <row r="13" spans="1:5" ht="15.75">
      <c r="A13" s="222" t="s">
        <v>102</v>
      </c>
      <c r="B13" s="216" t="str">
        <f>IF(ISNUMBER('2004 First Quarter'!D11),"X","")</f>
        <v>X</v>
      </c>
      <c r="C13" s="26" t="str">
        <f>IF(ISNUMBER('2004 Second Quarter'!D11),"X","")</f>
        <v>X</v>
      </c>
      <c r="D13" s="26">
        <f>IF(ISNUMBER('2004 Third Quarter'!D11),"X","")</f>
      </c>
      <c r="E13" s="206" t="str">
        <f>IF(ISNUMBER('2004 Fourth Quarter'!D11),"X","")</f>
        <v>X</v>
      </c>
    </row>
    <row r="14" spans="1:5" ht="15.75">
      <c r="A14" s="222" t="s">
        <v>127</v>
      </c>
      <c r="B14" s="216" t="str">
        <f>IF(ISNUMBER('2004 First Quarter'!D12),"X","")</f>
        <v>X</v>
      </c>
      <c r="C14" s="26" t="str">
        <f>IF(ISNUMBER('2004 Second Quarter'!D12),"X","")</f>
        <v>X</v>
      </c>
      <c r="D14" s="26" t="str">
        <f>IF(ISNUMBER('2004 Third Quarter'!D12),"X","")</f>
        <v>X</v>
      </c>
      <c r="E14" s="206" t="str">
        <f>IF(ISNUMBER('2004 Fourth Quarter'!D12),"X","")</f>
        <v>X</v>
      </c>
    </row>
    <row r="15" spans="1:5" ht="15.75">
      <c r="A15" s="222" t="s">
        <v>185</v>
      </c>
      <c r="B15" s="216">
        <f>IF(ISNUMBER('2004 First Quarter'!D13),"X","")</f>
      </c>
      <c r="C15" s="26" t="str">
        <f>IF(ISNUMBER('2004 Second Quarter'!D13),"X","")</f>
        <v>X</v>
      </c>
      <c r="D15" s="26">
        <f>IF(ISNUMBER('2004 Third Quarter'!D13),"X","")</f>
      </c>
      <c r="E15" s="206">
        <f>IF(ISNUMBER('2004 Fourth Quarter'!D13),"X","")</f>
      </c>
    </row>
    <row r="16" spans="1:5" ht="15.75">
      <c r="A16" s="222" t="s">
        <v>162</v>
      </c>
      <c r="B16" s="216" t="str">
        <f>IF(ISNUMBER('2004 First Quarter'!D14),"X","")</f>
        <v>X</v>
      </c>
      <c r="C16" s="26" t="str">
        <f>IF(ISNUMBER('2004 Second Quarter'!D14),"X","")</f>
        <v>X</v>
      </c>
      <c r="D16" s="26">
        <f>IF(ISNUMBER('2004 Third Quarter'!D14),"X","")</f>
      </c>
      <c r="E16" s="206">
        <f>IF(ISNUMBER('2004 Fourth Quarter'!D14),"X","")</f>
      </c>
    </row>
    <row r="17" spans="1:6" ht="15.75">
      <c r="A17" s="222" t="s">
        <v>141</v>
      </c>
      <c r="B17" s="216">
        <f>IF(ISNUMBER('2004 First Quarter'!D15),"X","")</f>
      </c>
      <c r="C17" s="26">
        <f>IF(ISNUMBER('2004 Second Quarter'!D15),"X","")</f>
      </c>
      <c r="D17" s="26">
        <f>IF(ISNUMBER('2004 Third Quarter'!D15),"X","")</f>
      </c>
      <c r="E17" s="206" t="str">
        <f>IF(ISNUMBER('2004 Fourth Quarter'!D15),"X","")</f>
        <v>X</v>
      </c>
      <c r="F17" t="s">
        <v>242</v>
      </c>
    </row>
    <row r="18" spans="1:6" ht="15.75">
      <c r="A18" s="222" t="s">
        <v>142</v>
      </c>
      <c r="B18" s="216">
        <f>IF(ISNUMBER('2004 First Quarter'!D16),"X","")</f>
      </c>
      <c r="C18" s="26">
        <f>IF(ISNUMBER('2004 Second Quarter'!D16),"X","")</f>
      </c>
      <c r="D18" s="26">
        <f>IF(ISNUMBER('2004 Third Quarter'!D16),"X","")</f>
      </c>
      <c r="E18" s="206" t="str">
        <f>IF(ISNUMBER('2004 Fourth Quarter'!D16),"X","")</f>
        <v>X</v>
      </c>
      <c r="F18" t="s">
        <v>242</v>
      </c>
    </row>
    <row r="19" spans="1:5" ht="15.75">
      <c r="A19" s="222" t="s">
        <v>129</v>
      </c>
      <c r="B19" s="216" t="str">
        <f>IF(ISNUMBER('2004 First Quarter'!D17),"X","")</f>
        <v>X</v>
      </c>
      <c r="C19" s="26" t="str">
        <f>IF(ISNUMBER('2004 Second Quarter'!D17),"X","")</f>
        <v>X</v>
      </c>
      <c r="D19" s="26" t="str">
        <f>IF(ISNUMBER('2004 Third Quarter'!D17),"X","")</f>
        <v>X</v>
      </c>
      <c r="E19" s="206" t="str">
        <f>IF(ISNUMBER('2004 Fourth Quarter'!D17),"X","")</f>
        <v>X</v>
      </c>
    </row>
    <row r="20" spans="1:5" ht="15.75">
      <c r="A20" s="222" t="s">
        <v>149</v>
      </c>
      <c r="B20" s="216" t="str">
        <f>IF(ISNUMBER('2004 First Quarter'!D18),"X","")</f>
        <v>X</v>
      </c>
      <c r="C20" s="26" t="str">
        <f>IF(ISNUMBER('2004 Second Quarter'!D18),"X","")</f>
        <v>X</v>
      </c>
      <c r="D20" s="26" t="str">
        <f>IF(ISNUMBER('2004 Third Quarter'!D18),"X","")</f>
        <v>X</v>
      </c>
      <c r="E20" s="206" t="str">
        <f>IF(ISNUMBER('2004 Fourth Quarter'!D18),"X","")</f>
        <v>X</v>
      </c>
    </row>
    <row r="21" spans="1:5" ht="15.75">
      <c r="A21" s="222" t="s">
        <v>130</v>
      </c>
      <c r="B21" s="216" t="str">
        <f>IF(ISNUMBER('2004 First Quarter'!D19),"X","")</f>
        <v>X</v>
      </c>
      <c r="C21" s="26" t="str">
        <f>IF(ISNUMBER('2004 Second Quarter'!D19),"X","")</f>
        <v>X</v>
      </c>
      <c r="D21" s="26" t="str">
        <f>IF(ISNUMBER('2004 Third Quarter'!D19),"X","")</f>
        <v>X</v>
      </c>
      <c r="E21" s="206">
        <f>IF(ISNUMBER('2004 Fourth Quarter'!D19),"X","")</f>
      </c>
    </row>
    <row r="22" spans="1:6" ht="15.75">
      <c r="A22" s="222" t="s">
        <v>147</v>
      </c>
      <c r="B22" s="216">
        <f>IF(ISNUMBER('2004 First Quarter'!D20),"X","")</f>
      </c>
      <c r="C22" s="26">
        <f>IF(ISNUMBER('2004 Second Quarter'!D20),"X","")</f>
      </c>
      <c r="D22" s="26">
        <f>IF(ISNUMBER('2004 Third Quarter'!D20),"X","")</f>
      </c>
      <c r="E22" s="206" t="str">
        <f>IF(ISNUMBER('2004 Fourth Quarter'!D20),"X","")</f>
        <v>X</v>
      </c>
      <c r="F22" t="s">
        <v>242</v>
      </c>
    </row>
    <row r="23" spans="1:6" ht="15.75">
      <c r="A23" s="222" t="s">
        <v>140</v>
      </c>
      <c r="B23" s="216">
        <f>IF(ISNUMBER('2004 First Quarter'!D21),"X","")</f>
      </c>
      <c r="C23" s="26">
        <f>IF(ISNUMBER('2004 Second Quarter'!D21),"X","")</f>
      </c>
      <c r="D23" s="26">
        <f>IF(ISNUMBER('2004 Third Quarter'!D21),"X","")</f>
      </c>
      <c r="E23" s="206" t="str">
        <f>IF(ISNUMBER('2004 Fourth Quarter'!D21),"X","")</f>
        <v>X</v>
      </c>
      <c r="F23" t="s">
        <v>242</v>
      </c>
    </row>
    <row r="24" spans="1:5" ht="15.75">
      <c r="A24" s="222" t="s">
        <v>164</v>
      </c>
      <c r="B24" s="216">
        <f>IF(ISNUMBER('2004 First Quarter'!D22),"X","")</f>
      </c>
      <c r="C24" s="26">
        <f>IF(ISNUMBER('2004 Second Quarter'!D22),"X","")</f>
      </c>
      <c r="D24" s="26">
        <f>IF(ISNUMBER('2004 Third Quarter'!D22),"X","")</f>
      </c>
      <c r="E24" s="206">
        <f>IF(ISNUMBER('2004 Fourth Quarter'!D22),"X","")</f>
      </c>
    </row>
    <row r="25" spans="1:5" ht="15.75">
      <c r="A25" s="222" t="s">
        <v>134</v>
      </c>
      <c r="B25" s="216" t="str">
        <f>IF(ISNUMBER('2004 First Quarter'!D23),"X","")</f>
        <v>X</v>
      </c>
      <c r="C25" s="26" t="str">
        <f>IF(ISNUMBER('2004 Second Quarter'!D23),"X","")</f>
        <v>X</v>
      </c>
      <c r="D25" s="26" t="str">
        <f>IF(ISNUMBER('2004 Third Quarter'!D23),"X","")</f>
        <v>X</v>
      </c>
      <c r="E25" s="206" t="str">
        <f>IF(ISNUMBER('2004 Fourth Quarter'!D23),"X","")</f>
        <v>X</v>
      </c>
    </row>
    <row r="26" spans="1:5" ht="15.75">
      <c r="A26" s="222" t="s">
        <v>192</v>
      </c>
      <c r="B26" s="216" t="str">
        <f>IF(ISNUMBER('2004 First Quarter'!D24),"X","")</f>
        <v>X</v>
      </c>
      <c r="C26" s="26" t="str">
        <f>IF(ISNUMBER('2004 Second Quarter'!D24),"X","")</f>
        <v>X</v>
      </c>
      <c r="D26" s="26" t="str">
        <f>IF(ISNUMBER('2004 Third Quarter'!D24),"X","")</f>
        <v>X</v>
      </c>
      <c r="E26" s="206" t="str">
        <f>IF(ISNUMBER('2004 Fourth Quarter'!D24),"X","")</f>
        <v>X</v>
      </c>
    </row>
    <row r="27" spans="1:5" ht="15.75">
      <c r="A27" s="222" t="s">
        <v>189</v>
      </c>
      <c r="B27" s="216" t="str">
        <f>IF(ISNUMBER('2004 First Quarter'!D25),"X","")</f>
        <v>X</v>
      </c>
      <c r="C27" s="26" t="str">
        <f>IF(ISNUMBER('2004 Second Quarter'!D25),"X","")</f>
        <v>X</v>
      </c>
      <c r="D27" s="26" t="str">
        <f>IF(ISNUMBER('2004 Third Quarter'!D25),"X","")</f>
        <v>X</v>
      </c>
      <c r="E27" s="206" t="str">
        <f>IF(ISNUMBER('2004 Fourth Quarter'!D25),"X","")</f>
        <v>X</v>
      </c>
    </row>
    <row r="28" spans="1:5" ht="15.75">
      <c r="A28" s="222" t="s">
        <v>190</v>
      </c>
      <c r="B28" s="216" t="str">
        <f>IF(ISNUMBER('2004 First Quarter'!D26),"X","")</f>
        <v>X</v>
      </c>
      <c r="C28" s="26" t="str">
        <f>IF(ISNUMBER('2004 Second Quarter'!D26),"X","")</f>
        <v>X</v>
      </c>
      <c r="D28" s="26" t="str">
        <f>IF(ISNUMBER('2004 Third Quarter'!D26),"X","")</f>
        <v>X</v>
      </c>
      <c r="E28" s="206" t="str">
        <f>IF(ISNUMBER('2004 Fourth Quarter'!D26),"X","")</f>
        <v>X</v>
      </c>
    </row>
    <row r="29" spans="1:5" ht="15.75">
      <c r="A29" s="222" t="s">
        <v>197</v>
      </c>
      <c r="B29" s="216" t="str">
        <f>IF(ISNUMBER('2004 First Quarter'!D27),"X","")</f>
        <v>X</v>
      </c>
      <c r="C29" s="26" t="str">
        <f>IF(ISNUMBER('2004 Second Quarter'!D27),"X","")</f>
        <v>X</v>
      </c>
      <c r="D29" s="26" t="str">
        <f>IF(ISNUMBER('2004 Third Quarter'!D27),"X","")</f>
        <v>X</v>
      </c>
      <c r="E29" s="206" t="str">
        <f>IF(ISNUMBER('2004 Fourth Quarter'!D27),"X","")</f>
        <v>X</v>
      </c>
    </row>
    <row r="30" spans="1:5" ht="15.75">
      <c r="A30" s="222" t="s">
        <v>161</v>
      </c>
      <c r="B30" s="216">
        <f>IF(ISNUMBER('2004 First Quarter'!D28),"X","")</f>
      </c>
      <c r="C30" s="26" t="str">
        <f>IF(ISNUMBER('2004 Second Quarter'!D28),"X","")</f>
        <v>X</v>
      </c>
      <c r="D30" s="26">
        <f>IF(ISNUMBER('2004 Third Quarter'!D28),"X","")</f>
      </c>
      <c r="E30" s="206">
        <f>IF(ISNUMBER('2004 Fourth Quarter'!D28),"X","")</f>
      </c>
    </row>
    <row r="31" spans="1:5" ht="16.5" thickBot="1">
      <c r="A31" s="223" t="s">
        <v>131</v>
      </c>
      <c r="B31" s="216" t="str">
        <f>IF(ISNUMBER('2004 First Quarter'!D29),"X","")</f>
        <v>X</v>
      </c>
      <c r="C31" s="26" t="str">
        <f>IF(ISNUMBER('2004 Second Quarter'!D29),"X","")</f>
        <v>X</v>
      </c>
      <c r="D31" s="26" t="str">
        <f>IF(ISNUMBER('2004 Third Quarter'!D29),"X","")</f>
        <v>X</v>
      </c>
      <c r="E31" s="206" t="str">
        <f>IF(ISNUMBER('2004 Fourth Quarter'!D29),"X","")</f>
        <v>X</v>
      </c>
    </row>
    <row r="32" spans="1:5" ht="16.5" thickBot="1">
      <c r="A32" s="224" t="s">
        <v>169</v>
      </c>
      <c r="B32" s="217">
        <f>COUNTIF(B5:B31,"X")</f>
        <v>19</v>
      </c>
      <c r="C32" s="119">
        <f>COUNTIF(C5:C31,"X")</f>
        <v>20</v>
      </c>
      <c r="D32" s="119">
        <f>COUNTIF(D5:D31,"X")</f>
        <v>16</v>
      </c>
      <c r="E32" s="207">
        <f>COUNTIF(E5:E31,"X")</f>
        <v>20</v>
      </c>
    </row>
    <row r="33" spans="1:5" ht="15.75">
      <c r="A33" s="221" t="s">
        <v>166</v>
      </c>
      <c r="B33" s="218">
        <f>'2004 First Quarter'!B33</f>
        <v>27</v>
      </c>
      <c r="C33" s="204">
        <f>'2004 Second Quarter'!B33</f>
        <v>27</v>
      </c>
      <c r="D33" s="204">
        <f>'2004 Third Quarter'!B33</f>
        <v>27</v>
      </c>
      <c r="E33" s="208">
        <f>'2004 Fourth Quarter'!B33</f>
        <v>27</v>
      </c>
    </row>
    <row r="34" spans="1:5" ht="16.5" thickBot="1">
      <c r="A34" s="225" t="s">
        <v>170</v>
      </c>
      <c r="B34" s="219">
        <f>B32/B33</f>
        <v>0.7037037037037037</v>
      </c>
      <c r="C34" s="29">
        <f>C32/C33</f>
        <v>0.7407407407407407</v>
      </c>
      <c r="D34" s="29">
        <f>D32/D33</f>
        <v>0.5925925925925926</v>
      </c>
      <c r="E34" s="209">
        <f>E32/E33</f>
        <v>0.7407407407407407</v>
      </c>
    </row>
    <row r="35" ht="12.75">
      <c r="A35" s="1"/>
    </row>
  </sheetData>
  <mergeCells count="3">
    <mergeCell ref="A1:E1"/>
    <mergeCell ref="A3:E3"/>
    <mergeCell ref="A2:E2"/>
  </mergeCells>
  <hyperlinks>
    <hyperlink ref="A3:E3" r:id="rId1" display="http://www.unols.org/safetyrept.html"/>
    <hyperlink ref="A3" r:id="rId2" display="http://www.unols.org/committees/rvoc/rvoc_only/safetyrept.asp"/>
  </hyperlink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O54"/>
  <sheetViews>
    <sheetView workbookViewId="0" topLeftCell="A1">
      <pane xSplit="1" ySplit="2" topLeftCell="B3" activePane="bottomRight" state="frozen"/>
      <selection pane="topLeft" activeCell="A1" sqref="A1"/>
      <selection pane="topRight" activeCell="B1" sqref="B1"/>
      <selection pane="bottomLeft" activeCell="A3" sqref="A3"/>
      <selection pane="bottomRight" activeCell="A2" sqref="A2"/>
    </sheetView>
  </sheetViews>
  <sheetFormatPr defaultColWidth="9.140625" defaultRowHeight="12.75"/>
  <cols>
    <col min="1" max="1" width="23.00390625" style="0" customWidth="1"/>
    <col min="2" max="2" width="11.421875" style="0" customWidth="1"/>
    <col min="3" max="3" width="10.421875" style="0" customWidth="1"/>
    <col min="4" max="4" width="11.421875" style="0" customWidth="1"/>
    <col min="5" max="5" width="11.00390625" style="0" customWidth="1"/>
    <col min="6" max="6" width="10.140625" style="0" customWidth="1"/>
    <col min="7" max="7" width="9.8515625" style="0" customWidth="1"/>
    <col min="8" max="8" width="8.8515625" style="0" customWidth="1"/>
    <col min="9" max="9" width="10.421875" style="0" customWidth="1"/>
    <col min="10" max="10" width="11.8515625" style="0" customWidth="1"/>
    <col min="11" max="11" width="9.8515625" style="0" customWidth="1"/>
    <col min="12" max="12" width="10.421875" style="0" customWidth="1"/>
    <col min="13" max="13" width="8.8515625" style="0" customWidth="1"/>
    <col min="14" max="15" width="27.7109375" style="0" customWidth="1"/>
    <col min="16" max="16384" width="8.8515625" style="0" customWidth="1"/>
  </cols>
  <sheetData>
    <row r="1" spans="1:14" s="1" customFormat="1" ht="25.5" customHeight="1">
      <c r="A1" s="278" t="s">
        <v>5</v>
      </c>
      <c r="B1" s="278"/>
      <c r="C1" s="278"/>
      <c r="D1" s="278"/>
      <c r="E1" s="278"/>
      <c r="F1" s="278"/>
      <c r="G1" s="278"/>
      <c r="H1" s="278"/>
      <c r="I1" s="278"/>
      <c r="J1" s="278"/>
      <c r="K1" s="278"/>
      <c r="L1" s="278"/>
      <c r="M1" s="278"/>
      <c r="N1" s="1" t="s">
        <v>139</v>
      </c>
    </row>
    <row r="2" spans="1:15" s="1" customFormat="1" ht="38.25">
      <c r="A2" s="1" t="s">
        <v>116</v>
      </c>
      <c r="B2" s="2" t="s">
        <v>117</v>
      </c>
      <c r="C2" s="2" t="s">
        <v>118</v>
      </c>
      <c r="D2" s="1" t="s">
        <v>119</v>
      </c>
      <c r="E2" s="1" t="s">
        <v>120</v>
      </c>
      <c r="F2" s="1" t="s">
        <v>121</v>
      </c>
      <c r="G2" s="1" t="s">
        <v>122</v>
      </c>
      <c r="H2" s="1" t="s">
        <v>123</v>
      </c>
      <c r="I2" s="1" t="s">
        <v>124</v>
      </c>
      <c r="J2" s="1" t="s">
        <v>125</v>
      </c>
      <c r="K2" s="1" t="s">
        <v>121</v>
      </c>
      <c r="L2" s="1" t="s">
        <v>122</v>
      </c>
      <c r="M2" s="1" t="s">
        <v>123</v>
      </c>
      <c r="N2" s="1" t="s">
        <v>137</v>
      </c>
      <c r="O2" s="1" t="s">
        <v>138</v>
      </c>
    </row>
    <row r="3" spans="1:14" ht="12.75">
      <c r="A3" s="1" t="s">
        <v>128</v>
      </c>
      <c r="B3" s="18">
        <v>38353</v>
      </c>
      <c r="C3" s="18">
        <v>38442</v>
      </c>
      <c r="D3">
        <v>72</v>
      </c>
      <c r="E3">
        <v>1584</v>
      </c>
      <c r="F3">
        <v>0</v>
      </c>
      <c r="G3">
        <v>0</v>
      </c>
      <c r="H3">
        <v>0</v>
      </c>
      <c r="I3">
        <v>18</v>
      </c>
      <c r="J3">
        <v>341</v>
      </c>
      <c r="K3">
        <v>1</v>
      </c>
      <c r="L3">
        <v>0</v>
      </c>
      <c r="M3">
        <v>0</v>
      </c>
      <c r="N3" t="s">
        <v>14</v>
      </c>
    </row>
    <row r="4" spans="1:13" ht="12.75">
      <c r="A4" s="1" t="s">
        <v>132</v>
      </c>
      <c r="B4" s="18">
        <v>38353</v>
      </c>
      <c r="C4" s="18">
        <v>38442</v>
      </c>
      <c r="D4">
        <v>0</v>
      </c>
      <c r="E4">
        <v>0</v>
      </c>
      <c r="F4">
        <v>0</v>
      </c>
      <c r="G4">
        <v>0</v>
      </c>
      <c r="H4">
        <v>0</v>
      </c>
      <c r="I4">
        <v>90</v>
      </c>
      <c r="J4">
        <v>90</v>
      </c>
      <c r="K4">
        <v>0</v>
      </c>
      <c r="L4">
        <v>0</v>
      </c>
      <c r="M4">
        <v>0</v>
      </c>
    </row>
    <row r="5" spans="1:3" ht="12.75">
      <c r="A5" s="1" t="s">
        <v>186</v>
      </c>
      <c r="B5" s="18">
        <v>38353</v>
      </c>
      <c r="C5" s="18">
        <v>38442</v>
      </c>
    </row>
    <row r="6" spans="1:13" ht="12.75">
      <c r="A6" s="1" t="s">
        <v>184</v>
      </c>
      <c r="B6" s="18">
        <v>38353</v>
      </c>
      <c r="C6" s="18">
        <v>38442</v>
      </c>
      <c r="D6">
        <v>24</v>
      </c>
      <c r="E6">
        <v>144</v>
      </c>
      <c r="F6">
        <v>0</v>
      </c>
      <c r="G6">
        <v>0</v>
      </c>
      <c r="H6">
        <v>0</v>
      </c>
      <c r="I6">
        <v>66</v>
      </c>
      <c r="J6">
        <v>396</v>
      </c>
      <c r="K6">
        <v>0</v>
      </c>
      <c r="L6">
        <v>0</v>
      </c>
      <c r="M6">
        <v>0</v>
      </c>
    </row>
    <row r="7" spans="1:13" ht="12.75">
      <c r="A7" s="1" t="s">
        <v>187</v>
      </c>
      <c r="B7" s="18">
        <v>38353</v>
      </c>
      <c r="C7" s="18">
        <v>38442</v>
      </c>
      <c r="D7">
        <v>13</v>
      </c>
      <c r="E7">
        <v>26</v>
      </c>
      <c r="F7">
        <v>0</v>
      </c>
      <c r="G7">
        <v>0</v>
      </c>
      <c r="H7">
        <v>0</v>
      </c>
      <c r="I7">
        <v>77</v>
      </c>
      <c r="J7">
        <v>154</v>
      </c>
      <c r="K7">
        <v>0</v>
      </c>
      <c r="L7">
        <v>0</v>
      </c>
      <c r="M7">
        <v>0</v>
      </c>
    </row>
    <row r="8" spans="1:14" ht="12.75">
      <c r="A8" s="1" t="s">
        <v>150</v>
      </c>
      <c r="B8" s="18">
        <v>38353</v>
      </c>
      <c r="C8" s="18">
        <v>38442</v>
      </c>
      <c r="D8">
        <v>53</v>
      </c>
      <c r="E8">
        <v>636</v>
      </c>
      <c r="F8">
        <v>2</v>
      </c>
      <c r="G8">
        <v>0</v>
      </c>
      <c r="H8">
        <v>0</v>
      </c>
      <c r="I8">
        <v>37</v>
      </c>
      <c r="J8">
        <v>444</v>
      </c>
      <c r="K8">
        <v>0</v>
      </c>
      <c r="L8">
        <v>0</v>
      </c>
      <c r="M8">
        <v>0</v>
      </c>
      <c r="N8" t="s">
        <v>212</v>
      </c>
    </row>
    <row r="9" spans="1:3" ht="12.75">
      <c r="A9" s="1" t="s">
        <v>151</v>
      </c>
      <c r="B9" s="18">
        <v>38353</v>
      </c>
      <c r="C9" s="18">
        <v>38442</v>
      </c>
    </row>
    <row r="10" spans="1:3" ht="12.75">
      <c r="A10" s="1" t="s">
        <v>102</v>
      </c>
      <c r="B10" s="18">
        <v>38353</v>
      </c>
      <c r="C10" s="18">
        <v>38442</v>
      </c>
    </row>
    <row r="11" spans="1:13" ht="12.75">
      <c r="A11" s="1" t="s">
        <v>127</v>
      </c>
      <c r="B11" s="18">
        <v>38353</v>
      </c>
      <c r="C11" s="18">
        <v>38442</v>
      </c>
      <c r="D11">
        <v>11</v>
      </c>
      <c r="E11">
        <v>236</v>
      </c>
      <c r="F11">
        <v>0</v>
      </c>
      <c r="G11">
        <v>0</v>
      </c>
      <c r="H11">
        <v>0</v>
      </c>
      <c r="I11">
        <v>79</v>
      </c>
      <c r="J11">
        <v>396</v>
      </c>
      <c r="K11">
        <v>0</v>
      </c>
      <c r="L11">
        <v>0</v>
      </c>
      <c r="M11">
        <v>0</v>
      </c>
    </row>
    <row r="12" spans="1:3" ht="12.75">
      <c r="A12" s="1" t="s">
        <v>185</v>
      </c>
      <c r="B12" s="18">
        <v>38353</v>
      </c>
      <c r="C12" s="18">
        <v>38442</v>
      </c>
    </row>
    <row r="13" spans="1:3" ht="12.75">
      <c r="A13" s="1" t="s">
        <v>162</v>
      </c>
      <c r="B13" s="18">
        <v>38353</v>
      </c>
      <c r="C13" s="18">
        <v>38442</v>
      </c>
    </row>
    <row r="14" spans="1:3" ht="12.75">
      <c r="A14" s="1" t="s">
        <v>240</v>
      </c>
      <c r="B14" s="18">
        <v>38353</v>
      </c>
      <c r="C14" s="18">
        <v>38442</v>
      </c>
    </row>
    <row r="15" spans="1:3" ht="12.75">
      <c r="A15" s="1" t="s">
        <v>241</v>
      </c>
      <c r="B15" s="18">
        <v>38353</v>
      </c>
      <c r="C15" s="18">
        <v>38442</v>
      </c>
    </row>
    <row r="16" spans="1:13" s="16" customFormat="1" ht="12.75">
      <c r="A16" s="16" t="s">
        <v>129</v>
      </c>
      <c r="B16" s="18">
        <v>38353</v>
      </c>
      <c r="C16" s="18">
        <v>38442</v>
      </c>
      <c r="D16" s="16">
        <v>57</v>
      </c>
      <c r="E16" s="16">
        <v>684</v>
      </c>
      <c r="F16" s="16">
        <v>0</v>
      </c>
      <c r="G16" s="16">
        <v>0</v>
      </c>
      <c r="H16" s="16">
        <v>0</v>
      </c>
      <c r="I16" s="16">
        <v>33</v>
      </c>
      <c r="J16" s="16">
        <v>258</v>
      </c>
      <c r="K16" s="16">
        <v>0</v>
      </c>
      <c r="L16" s="16">
        <v>0</v>
      </c>
      <c r="M16" s="16">
        <v>0</v>
      </c>
    </row>
    <row r="17" spans="1:13" ht="12.75">
      <c r="A17" s="1" t="s">
        <v>149</v>
      </c>
      <c r="B17" s="18">
        <v>38353</v>
      </c>
      <c r="C17" s="18">
        <v>38442</v>
      </c>
      <c r="D17" s="16">
        <v>65</v>
      </c>
      <c r="E17" s="16">
        <v>412</v>
      </c>
      <c r="F17" s="16">
        <v>0</v>
      </c>
      <c r="G17" s="16">
        <v>0</v>
      </c>
      <c r="H17" s="16">
        <v>0</v>
      </c>
      <c r="I17" s="16">
        <v>25</v>
      </c>
      <c r="J17" s="16">
        <v>150</v>
      </c>
      <c r="K17" s="16">
        <v>0</v>
      </c>
      <c r="L17" s="16">
        <v>0</v>
      </c>
      <c r="M17" s="16">
        <v>0</v>
      </c>
    </row>
    <row r="18" spans="1:13" ht="12.75">
      <c r="A18" s="1" t="s">
        <v>130</v>
      </c>
      <c r="B18" s="18">
        <v>38353</v>
      </c>
      <c r="C18" s="18">
        <v>38442</v>
      </c>
      <c r="D18">
        <v>29</v>
      </c>
      <c r="E18">
        <v>232</v>
      </c>
      <c r="F18">
        <v>0</v>
      </c>
      <c r="G18">
        <v>0</v>
      </c>
      <c r="H18">
        <v>0</v>
      </c>
      <c r="I18">
        <v>35</v>
      </c>
      <c r="J18">
        <v>280</v>
      </c>
      <c r="K18">
        <v>0</v>
      </c>
      <c r="L18">
        <v>0</v>
      </c>
      <c r="M18">
        <v>0</v>
      </c>
    </row>
    <row r="19" spans="1:3" ht="12.75" customHeight="1">
      <c r="A19" s="1" t="s">
        <v>238</v>
      </c>
      <c r="B19" s="18">
        <v>38353</v>
      </c>
      <c r="C19" s="18">
        <v>38442</v>
      </c>
    </row>
    <row r="20" spans="1:3" ht="12.75">
      <c r="A20" s="1" t="s">
        <v>239</v>
      </c>
      <c r="B20" s="18">
        <v>38353</v>
      </c>
      <c r="C20" s="18">
        <v>38442</v>
      </c>
    </row>
    <row r="21" spans="1:3" ht="12.75">
      <c r="A21" s="1" t="s">
        <v>164</v>
      </c>
      <c r="B21" s="18">
        <v>38353</v>
      </c>
      <c r="C21" s="18">
        <v>38442</v>
      </c>
    </row>
    <row r="22" spans="1:13" ht="12.75">
      <c r="A22" s="1" t="s">
        <v>134</v>
      </c>
      <c r="B22" s="18">
        <v>38353</v>
      </c>
      <c r="C22" s="18">
        <v>38442</v>
      </c>
      <c r="D22">
        <v>78</v>
      </c>
      <c r="E22">
        <v>858</v>
      </c>
      <c r="F22">
        <v>0</v>
      </c>
      <c r="G22">
        <v>0</v>
      </c>
      <c r="H22">
        <v>0</v>
      </c>
      <c r="I22">
        <v>12</v>
      </c>
      <c r="J22">
        <v>132</v>
      </c>
      <c r="K22">
        <v>1</v>
      </c>
      <c r="L22">
        <v>0</v>
      </c>
      <c r="M22">
        <v>0</v>
      </c>
    </row>
    <row r="23" spans="1:13" ht="12.75" customHeight="1">
      <c r="A23" s="1" t="s">
        <v>189</v>
      </c>
      <c r="B23" s="18">
        <v>38353</v>
      </c>
      <c r="C23" s="18">
        <v>38442</v>
      </c>
      <c r="D23">
        <v>28</v>
      </c>
      <c r="E23">
        <v>588</v>
      </c>
      <c r="F23">
        <v>0</v>
      </c>
      <c r="G23">
        <v>0</v>
      </c>
      <c r="H23">
        <v>0</v>
      </c>
      <c r="I23">
        <v>62</v>
      </c>
      <c r="J23">
        <v>1302</v>
      </c>
      <c r="K23">
        <v>0</v>
      </c>
      <c r="L23">
        <v>0</v>
      </c>
      <c r="M23">
        <v>0</v>
      </c>
    </row>
    <row r="24" spans="1:13" ht="12.75">
      <c r="A24" s="1" t="s">
        <v>190</v>
      </c>
      <c r="B24" s="18">
        <v>38353</v>
      </c>
      <c r="C24" s="18">
        <v>38442</v>
      </c>
      <c r="D24">
        <v>28</v>
      </c>
      <c r="E24">
        <v>170</v>
      </c>
      <c r="F24">
        <v>0</v>
      </c>
      <c r="G24">
        <v>0</v>
      </c>
      <c r="H24">
        <v>0</v>
      </c>
      <c r="I24">
        <v>10</v>
      </c>
      <c r="J24">
        <v>50</v>
      </c>
      <c r="K24">
        <v>0</v>
      </c>
      <c r="L24">
        <v>0</v>
      </c>
      <c r="M24">
        <v>0</v>
      </c>
    </row>
    <row r="25" spans="1:13" ht="12.75">
      <c r="A25" s="1" t="s">
        <v>183</v>
      </c>
      <c r="B25" s="18">
        <v>38353</v>
      </c>
      <c r="C25" s="18">
        <v>38442</v>
      </c>
      <c r="D25">
        <v>36</v>
      </c>
      <c r="E25">
        <v>195</v>
      </c>
      <c r="F25">
        <v>0</v>
      </c>
      <c r="G25">
        <v>0</v>
      </c>
      <c r="H25">
        <v>0</v>
      </c>
      <c r="I25">
        <v>51</v>
      </c>
      <c r="J25">
        <v>255</v>
      </c>
      <c r="K25">
        <v>0</v>
      </c>
      <c r="L25">
        <v>0</v>
      </c>
      <c r="M25">
        <v>0</v>
      </c>
    </row>
    <row r="26" spans="1:3" ht="12.75">
      <c r="A26" s="1" t="s">
        <v>191</v>
      </c>
      <c r="B26" s="18">
        <v>38353</v>
      </c>
      <c r="C26" s="18">
        <v>38442</v>
      </c>
    </row>
    <row r="27" spans="1:13" ht="12.75">
      <c r="A27" s="1" t="s">
        <v>131</v>
      </c>
      <c r="B27" s="18">
        <v>38353</v>
      </c>
      <c r="C27" s="18">
        <v>38442</v>
      </c>
      <c r="D27">
        <v>63</v>
      </c>
      <c r="E27">
        <v>756</v>
      </c>
      <c r="F27">
        <v>0</v>
      </c>
      <c r="G27">
        <v>0</v>
      </c>
      <c r="H27">
        <v>0</v>
      </c>
      <c r="I27">
        <v>27</v>
      </c>
      <c r="J27">
        <v>324</v>
      </c>
      <c r="K27">
        <v>0</v>
      </c>
      <c r="L27">
        <v>0</v>
      </c>
      <c r="M27">
        <v>0</v>
      </c>
    </row>
    <row r="28" spans="1:15" s="1" customFormat="1" ht="12.75">
      <c r="A28" s="7" t="s">
        <v>154</v>
      </c>
      <c r="B28" s="17"/>
      <c r="C28" s="17"/>
      <c r="D28" s="9">
        <f aca="true" t="shared" si="0" ref="D28:M28">SUM(D3:D27)</f>
        <v>557</v>
      </c>
      <c r="E28" s="9">
        <f t="shared" si="0"/>
        <v>6521</v>
      </c>
      <c r="F28" s="9">
        <f t="shared" si="0"/>
        <v>2</v>
      </c>
      <c r="G28" s="9">
        <f t="shared" si="0"/>
        <v>0</v>
      </c>
      <c r="H28" s="9">
        <f t="shared" si="0"/>
        <v>0</v>
      </c>
      <c r="I28" s="9">
        <f t="shared" si="0"/>
        <v>622</v>
      </c>
      <c r="J28" s="9">
        <f t="shared" si="0"/>
        <v>4572</v>
      </c>
      <c r="K28" s="9">
        <f t="shared" si="0"/>
        <v>2</v>
      </c>
      <c r="L28" s="9">
        <f t="shared" si="0"/>
        <v>0</v>
      </c>
      <c r="M28" s="9">
        <f t="shared" si="0"/>
        <v>0</v>
      </c>
      <c r="N28" s="16"/>
      <c r="O28" s="16"/>
    </row>
    <row r="29" ht="12.75">
      <c r="A29" t="s">
        <v>242</v>
      </c>
    </row>
    <row r="31" spans="1:3" ht="12.75">
      <c r="A31" s="23" t="s">
        <v>166</v>
      </c>
      <c r="B31" s="123">
        <f>COUNT(B3:B27)</f>
        <v>25</v>
      </c>
      <c r="C31" s="18"/>
    </row>
    <row r="32" spans="1:3" ht="12.75">
      <c r="A32" s="4" t="s">
        <v>152</v>
      </c>
      <c r="B32" s="124">
        <f>COUNT(D3:D27)</f>
        <v>14</v>
      </c>
      <c r="C32" s="125">
        <f>B32/B31</f>
        <v>0.56</v>
      </c>
    </row>
    <row r="33" spans="1:3" ht="12.75">
      <c r="A33" s="1"/>
      <c r="B33" s="19"/>
      <c r="C33" s="19"/>
    </row>
    <row r="34" spans="1:3" ht="38.25">
      <c r="A34" s="1"/>
      <c r="B34" s="19" t="s">
        <v>178</v>
      </c>
      <c r="C34" s="19" t="s">
        <v>179</v>
      </c>
    </row>
    <row r="35" spans="1:3" ht="12.75">
      <c r="A35" s="1" t="s">
        <v>153</v>
      </c>
      <c r="B35" s="19"/>
      <c r="C35" s="19"/>
    </row>
    <row r="36" spans="1:3" ht="12.75">
      <c r="A36" s="4" t="s">
        <v>157</v>
      </c>
      <c r="B36" s="126">
        <f>E28</f>
        <v>6521</v>
      </c>
      <c r="C36" s="126"/>
    </row>
    <row r="37" spans="1:3" ht="12.75">
      <c r="A37" s="4" t="s">
        <v>158</v>
      </c>
      <c r="B37" s="126">
        <f>E28*12</f>
        <v>78252</v>
      </c>
      <c r="C37" s="126"/>
    </row>
    <row r="38" spans="1:3" ht="12.75">
      <c r="A38" s="4" t="s">
        <v>121</v>
      </c>
      <c r="B38" s="19">
        <f>F28</f>
        <v>2</v>
      </c>
      <c r="C38" s="126">
        <f>B38*200000/$B$37</f>
        <v>5.111690436027194</v>
      </c>
    </row>
    <row r="39" spans="1:3" ht="12.75">
      <c r="A39" s="4" t="s">
        <v>122</v>
      </c>
      <c r="B39" s="19">
        <f>G28</f>
        <v>0</v>
      </c>
      <c r="C39" s="126">
        <f>B39*200000/$B$37</f>
        <v>0</v>
      </c>
    </row>
    <row r="40" spans="1:3" ht="12.75">
      <c r="A40" s="4" t="s">
        <v>177</v>
      </c>
      <c r="B40" s="19">
        <f>H28</f>
        <v>0</v>
      </c>
      <c r="C40" s="126">
        <f>B40*200000/$B$37</f>
        <v>0</v>
      </c>
    </row>
    <row r="41" spans="1:3" ht="12.75">
      <c r="A41" s="4"/>
      <c r="B41" s="126"/>
      <c r="C41" s="126"/>
    </row>
    <row r="42" spans="1:3" ht="12.75">
      <c r="A42" s="5" t="s">
        <v>155</v>
      </c>
      <c r="B42" s="126"/>
      <c r="C42" s="126"/>
    </row>
    <row r="43" spans="1:3" ht="12.75">
      <c r="A43" s="4" t="s">
        <v>159</v>
      </c>
      <c r="B43" s="126">
        <f>J28</f>
        <v>4572</v>
      </c>
      <c r="C43" s="126"/>
    </row>
    <row r="44" spans="1:3" ht="12.75">
      <c r="A44" s="4" t="s">
        <v>174</v>
      </c>
      <c r="B44" s="126">
        <f>J28*8</f>
        <v>36576</v>
      </c>
      <c r="C44" s="126"/>
    </row>
    <row r="45" spans="1:3" ht="12.75">
      <c r="A45" s="4" t="s">
        <v>121</v>
      </c>
      <c r="B45" s="19">
        <f>K28</f>
        <v>2</v>
      </c>
      <c r="C45" s="126">
        <f>B45*200000/$B$44</f>
        <v>10.936132983377078</v>
      </c>
    </row>
    <row r="46" spans="1:3" ht="12.75">
      <c r="A46" s="4" t="s">
        <v>122</v>
      </c>
      <c r="B46" s="19">
        <f>L28</f>
        <v>0</v>
      </c>
      <c r="C46" s="126">
        <f>B46*200000/$B$44</f>
        <v>0</v>
      </c>
    </row>
    <row r="47" spans="1:3" ht="12.75">
      <c r="A47" s="4" t="s">
        <v>177</v>
      </c>
      <c r="B47" s="19">
        <f>M28</f>
        <v>0</v>
      </c>
      <c r="C47" s="126">
        <f>B47*200000/$B$44</f>
        <v>0</v>
      </c>
    </row>
    <row r="48" spans="1:3" ht="12.75">
      <c r="A48" s="4"/>
      <c r="B48" s="126"/>
      <c r="C48" s="126"/>
    </row>
    <row r="49" spans="1:3" ht="25.5">
      <c r="A49" s="5" t="s">
        <v>156</v>
      </c>
      <c r="B49" s="126"/>
      <c r="C49" s="126"/>
    </row>
    <row r="50" spans="1:3" ht="12.75">
      <c r="A50" s="4" t="s">
        <v>175</v>
      </c>
      <c r="B50" s="126">
        <f>B36+B43</f>
        <v>11093</v>
      </c>
      <c r="C50" s="126"/>
    </row>
    <row r="51" spans="1:3" ht="12.75">
      <c r="A51" s="4" t="s">
        <v>176</v>
      </c>
      <c r="B51" s="126">
        <f>B37+B44</f>
        <v>114828</v>
      </c>
      <c r="C51" s="126"/>
    </row>
    <row r="52" spans="1:3" ht="12.75">
      <c r="A52" s="4" t="s">
        <v>121</v>
      </c>
      <c r="B52" s="19">
        <f>B38+B45</f>
        <v>4</v>
      </c>
      <c r="C52" s="126">
        <f>(B38+B45)*200000/($B$37+$B$44)</f>
        <v>6.966941860870171</v>
      </c>
    </row>
    <row r="53" spans="1:3" ht="12.75">
      <c r="A53" s="4" t="s">
        <v>122</v>
      </c>
      <c r="B53" s="19">
        <f>B39+B46</f>
        <v>0</v>
      </c>
      <c r="C53" s="126">
        <f>(B39+B46)*200000/($B$37+$B$44)</f>
        <v>0</v>
      </c>
    </row>
    <row r="54" spans="1:3" ht="12.75">
      <c r="A54" s="4" t="s">
        <v>177</v>
      </c>
      <c r="B54" s="19">
        <f>B40+B47</f>
        <v>0</v>
      </c>
      <c r="C54" s="126">
        <f>(B40+B47)*200000/($B$37+$B$44)</f>
        <v>0</v>
      </c>
    </row>
  </sheetData>
  <mergeCells count="1">
    <mergeCell ref="A1:M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3:F117"/>
  <sheetViews>
    <sheetView workbookViewId="0" topLeftCell="A1">
      <selection activeCell="T54" sqref="T54"/>
    </sheetView>
  </sheetViews>
  <sheetFormatPr defaultColWidth="9.140625" defaultRowHeight="12.75"/>
  <cols>
    <col min="1" max="1" width="16.7109375" style="0" bestFit="1" customWidth="1"/>
    <col min="2" max="2" width="10.7109375" style="0" bestFit="1" customWidth="1"/>
    <col min="3" max="3" width="13.421875" style="0" bestFit="1" customWidth="1"/>
    <col min="4" max="4" width="11.28125" style="0" bestFit="1" customWidth="1"/>
    <col min="5" max="5" width="12.421875" style="0" bestFit="1" customWidth="1"/>
    <col min="6" max="6" width="8.8515625" style="0" customWidth="1"/>
    <col min="7" max="16384" width="11.421875" style="0" customWidth="1"/>
  </cols>
  <sheetData>
    <row r="3" spans="2:6" ht="12.75">
      <c r="B3" t="s">
        <v>75</v>
      </c>
      <c r="C3" t="s">
        <v>76</v>
      </c>
      <c r="D3" t="s">
        <v>77</v>
      </c>
      <c r="E3" t="s">
        <v>78</v>
      </c>
      <c r="F3" t="s">
        <v>79</v>
      </c>
    </row>
    <row r="4" spans="1:6" ht="12.75">
      <c r="A4" t="str">
        <f>'2003 Year Comparisons'!A23</f>
        <v>Total Accidents</v>
      </c>
      <c r="B4" s="21">
        <f>'2003 Year Comparisons'!C23</f>
        <v>9.70790007334858</v>
      </c>
      <c r="C4" s="21">
        <f>'2003 Year Comparisons'!E23</f>
        <v>11.600721029430137</v>
      </c>
      <c r="D4" s="21">
        <f>'2003 Year Comparisons'!G23</f>
        <v>10.478885046631039</v>
      </c>
      <c r="E4" s="21">
        <f>'2003 Year Comparisons'!I23</f>
        <v>21.87052648321934</v>
      </c>
      <c r="F4" s="21">
        <f>'2003 Year Comparisons'!K23</f>
        <v>13.337207474552132</v>
      </c>
    </row>
    <row r="5" spans="1:6" ht="12.75">
      <c r="A5" t="str">
        <f>'2003 Year Comparisons'!A24</f>
        <v>Lost Time Accidents</v>
      </c>
      <c r="B5" s="21">
        <f>'2003 Year Comparisons'!C24</f>
        <v>4.3146222548215905</v>
      </c>
      <c r="C5" s="21">
        <f>'2003 Year Comparisons'!E24</f>
        <v>2.6770894683300317</v>
      </c>
      <c r="D5" s="21">
        <f>'2003 Year Comparisons'!G24</f>
        <v>1.746480841105173</v>
      </c>
      <c r="E5" s="21">
        <f>'2003 Year Comparisons'!I24</f>
        <v>4.970574200731669</v>
      </c>
      <c r="F5" s="21">
        <f>'2003 Year Comparisons'!K24</f>
        <v>3.334301868638033</v>
      </c>
    </row>
    <row r="6" spans="1:6" ht="12.75">
      <c r="A6" t="s">
        <v>80</v>
      </c>
      <c r="B6">
        <v>5.427272727272727</v>
      </c>
      <c r="C6">
        <v>5.427272727272727</v>
      </c>
      <c r="D6">
        <v>5.427272727272727</v>
      </c>
      <c r="E6">
        <v>5.427272727272727</v>
      </c>
      <c r="F6">
        <v>5.427272727272727</v>
      </c>
    </row>
    <row r="7" spans="1:6" ht="12.75">
      <c r="A7" t="str">
        <f>'2003 Year Comparisons'!A25</f>
        <v>Lost Days</v>
      </c>
      <c r="B7" s="21">
        <f>'2003 Year Comparisons'!C25</f>
        <v>92.7643784786642</v>
      </c>
      <c r="C7" s="21">
        <f>'2003 Year Comparisons'!E25</f>
        <v>32.12507361996038</v>
      </c>
      <c r="D7" s="21">
        <f>'2003 Year Comparisons'!G25</f>
        <v>15.718327569946558</v>
      </c>
      <c r="E7" s="21">
        <f>'2003 Year Comparisons'!I25</f>
        <v>97.4232543343407</v>
      </c>
      <c r="F7" s="21">
        <f>'2003 Year Comparisons'!K25</f>
        <v>56.68313176684656</v>
      </c>
    </row>
    <row r="8" spans="1:6" ht="12.75">
      <c r="A8" t="s">
        <v>80</v>
      </c>
      <c r="B8">
        <v>246.86666666666667</v>
      </c>
      <c r="C8">
        <v>246.86666666666667</v>
      </c>
      <c r="D8">
        <v>246.86666666666667</v>
      </c>
      <c r="E8">
        <v>246.86666666666667</v>
      </c>
      <c r="F8">
        <v>246.86666666666667</v>
      </c>
    </row>
    <row r="76" ht="12.75">
      <c r="A76" t="s">
        <v>81</v>
      </c>
    </row>
    <row r="77" ht="12.75">
      <c r="A77" t="s">
        <v>82</v>
      </c>
    </row>
    <row r="79" ht="12.75">
      <c r="A79" t="s">
        <v>83</v>
      </c>
    </row>
    <row r="83" ht="12.75">
      <c r="A83" t="s">
        <v>84</v>
      </c>
    </row>
    <row r="85" ht="12.75">
      <c r="A85" t="s">
        <v>85</v>
      </c>
    </row>
    <row r="86" ht="12.75">
      <c r="A86" t="s">
        <v>86</v>
      </c>
    </row>
    <row r="87" ht="12.75">
      <c r="A87" t="s">
        <v>87</v>
      </c>
    </row>
    <row r="88" ht="12.75">
      <c r="A88" t="s">
        <v>88</v>
      </c>
    </row>
    <row r="89" ht="12.75">
      <c r="A89" t="s">
        <v>89</v>
      </c>
    </row>
    <row r="90" spans="1:2" ht="12.75">
      <c r="A90" t="s">
        <v>90</v>
      </c>
      <c r="B90" t="s">
        <v>91</v>
      </c>
    </row>
    <row r="91" spans="1:2" ht="12.75">
      <c r="A91" s="101">
        <v>1989</v>
      </c>
      <c r="B91" s="101">
        <v>7.2</v>
      </c>
    </row>
    <row r="92" spans="1:2" ht="12.75">
      <c r="A92" s="101">
        <v>1990</v>
      </c>
      <c r="B92" s="101">
        <v>6.8</v>
      </c>
    </row>
    <row r="93" spans="1:2" ht="12.75">
      <c r="A93" s="101">
        <v>1991</v>
      </c>
      <c r="B93" s="101">
        <v>6.8</v>
      </c>
    </row>
    <row r="94" spans="1:2" ht="12.75">
      <c r="A94" s="101">
        <v>1992</v>
      </c>
      <c r="B94" s="101">
        <v>5.4</v>
      </c>
    </row>
    <row r="95" spans="1:2" ht="12.75">
      <c r="A95" s="101">
        <v>1993</v>
      </c>
      <c r="B95" s="101">
        <v>5.5</v>
      </c>
    </row>
    <row r="96" spans="1:2" ht="12.75">
      <c r="A96" s="101">
        <v>1994</v>
      </c>
      <c r="B96" s="101">
        <v>5</v>
      </c>
    </row>
    <row r="97" spans="1:2" ht="12.75">
      <c r="A97" s="101">
        <v>1995</v>
      </c>
      <c r="B97" s="101">
        <v>4.8</v>
      </c>
    </row>
    <row r="98" spans="1:2" ht="12.75">
      <c r="A98" s="101">
        <v>1996</v>
      </c>
      <c r="B98" s="101">
        <v>5.1</v>
      </c>
    </row>
    <row r="99" spans="1:2" ht="12.75">
      <c r="A99" s="101">
        <v>1997</v>
      </c>
      <c r="B99" s="101">
        <v>4.9</v>
      </c>
    </row>
    <row r="100" spans="1:2" ht="12.75">
      <c r="A100" s="101">
        <v>1998</v>
      </c>
      <c r="B100" s="101">
        <v>3.9</v>
      </c>
    </row>
    <row r="101" spans="1:2" ht="12.75">
      <c r="A101" s="101">
        <v>1999</v>
      </c>
      <c r="B101" s="101">
        <v>4.3</v>
      </c>
    </row>
    <row r="102" spans="1:2" ht="12.75">
      <c r="A102" t="s">
        <v>92</v>
      </c>
      <c r="B102">
        <f>AVERAGE(B91:B101)</f>
        <v>5.427272727272727</v>
      </c>
    </row>
    <row r="106" ht="12.75">
      <c r="A106" t="s">
        <v>84</v>
      </c>
    </row>
    <row r="108" ht="12.75">
      <c r="A108" t="s">
        <v>93</v>
      </c>
    </row>
    <row r="109" ht="12.75">
      <c r="A109" t="s">
        <v>86</v>
      </c>
    </row>
    <row r="110" ht="12.75">
      <c r="A110" t="s">
        <v>94</v>
      </c>
    </row>
    <row r="111" ht="12.75">
      <c r="A111" t="s">
        <v>88</v>
      </c>
    </row>
    <row r="112" ht="12.75">
      <c r="A112" t="s">
        <v>89</v>
      </c>
    </row>
    <row r="113" spans="1:2" ht="12.75">
      <c r="A113" t="s">
        <v>90</v>
      </c>
      <c r="B113" t="s">
        <v>91</v>
      </c>
    </row>
    <row r="114" spans="1:2" ht="12.75">
      <c r="A114" s="101">
        <v>1989</v>
      </c>
      <c r="B114" s="101">
        <v>261.7</v>
      </c>
    </row>
    <row r="115" spans="1:2" ht="12.75">
      <c r="A115" s="101">
        <v>1990</v>
      </c>
      <c r="B115" s="101">
        <v>226</v>
      </c>
    </row>
    <row r="116" spans="1:2" ht="12.75">
      <c r="A116" s="101">
        <v>1991</v>
      </c>
      <c r="B116" s="101">
        <v>252.9</v>
      </c>
    </row>
    <row r="117" spans="1:2" ht="12.75">
      <c r="A117" t="s">
        <v>95</v>
      </c>
      <c r="B117">
        <f>AVERAGE(B114:B116)</f>
        <v>246.86666666666667</v>
      </c>
    </row>
  </sheetData>
  <printOptions/>
  <pageMargins left="0.75" right="0.75" top="1" bottom="1" header="0.5" footer="0.5"/>
  <pageSetup orientation="portrait" paperSize="9"/>
  <drawing r:id="rId1"/>
</worksheet>
</file>

<file path=xl/worksheets/sheet30.xml><?xml version="1.0" encoding="utf-8"?>
<worksheet xmlns="http://schemas.openxmlformats.org/spreadsheetml/2006/main" xmlns:r="http://schemas.openxmlformats.org/officeDocument/2006/relationships">
  <dimension ref="A1:O53"/>
  <sheetViews>
    <sheetView workbookViewId="0" topLeftCell="A1">
      <pane xSplit="1" ySplit="2" topLeftCell="B3" activePane="bottomRight" state="frozen"/>
      <selection pane="topLeft" activeCell="A1" sqref="A1"/>
      <selection pane="topRight" activeCell="B1" sqref="B1"/>
      <selection pane="bottomLeft" activeCell="A3" sqref="A3"/>
      <selection pane="bottomRight" activeCell="A2" sqref="A2"/>
    </sheetView>
  </sheetViews>
  <sheetFormatPr defaultColWidth="9.140625" defaultRowHeight="12.75"/>
  <cols>
    <col min="1" max="1" width="23.00390625" style="0" customWidth="1"/>
    <col min="2" max="2" width="11.421875" style="0" customWidth="1"/>
    <col min="3" max="3" width="10.421875" style="0" customWidth="1"/>
    <col min="4" max="4" width="11.421875" style="0" customWidth="1"/>
    <col min="5" max="5" width="11.00390625" style="0" customWidth="1"/>
    <col min="6" max="6" width="10.140625" style="0" customWidth="1"/>
    <col min="7" max="7" width="9.8515625" style="0" customWidth="1"/>
    <col min="8" max="8" width="8.8515625" style="0" customWidth="1"/>
    <col min="9" max="9" width="10.421875" style="0" customWidth="1"/>
    <col min="10" max="10" width="11.8515625" style="0" customWidth="1"/>
    <col min="11" max="11" width="9.8515625" style="0" customWidth="1"/>
    <col min="12" max="12" width="10.421875" style="0" customWidth="1"/>
    <col min="13" max="13" width="8.8515625" style="0" customWidth="1"/>
    <col min="14" max="15" width="27.7109375" style="0" customWidth="1"/>
    <col min="16" max="16384" width="8.8515625" style="0" customWidth="1"/>
  </cols>
  <sheetData>
    <row r="1" spans="1:14" s="1" customFormat="1" ht="25.5" customHeight="1">
      <c r="A1" s="278" t="s">
        <v>4</v>
      </c>
      <c r="B1" s="278"/>
      <c r="C1" s="278"/>
      <c r="D1" s="278"/>
      <c r="E1" s="278"/>
      <c r="F1" s="278"/>
      <c r="G1" s="278"/>
      <c r="H1" s="278"/>
      <c r="I1" s="278"/>
      <c r="J1" s="278"/>
      <c r="K1" s="278"/>
      <c r="L1" s="278"/>
      <c r="M1" s="278"/>
      <c r="N1" s="1" t="s">
        <v>139</v>
      </c>
    </row>
    <row r="2" spans="1:15" s="1" customFormat="1" ht="38.25">
      <c r="A2" s="1" t="s">
        <v>116</v>
      </c>
      <c r="B2" s="2" t="s">
        <v>117</v>
      </c>
      <c r="C2" s="2" t="s">
        <v>118</v>
      </c>
      <c r="D2" s="1" t="s">
        <v>119</v>
      </c>
      <c r="E2" s="1" t="s">
        <v>120</v>
      </c>
      <c r="F2" s="1" t="s">
        <v>121</v>
      </c>
      <c r="G2" s="1" t="s">
        <v>122</v>
      </c>
      <c r="H2" s="1" t="s">
        <v>123</v>
      </c>
      <c r="I2" s="1" t="s">
        <v>124</v>
      </c>
      <c r="J2" s="1" t="s">
        <v>125</v>
      </c>
      <c r="K2" s="1" t="s">
        <v>121</v>
      </c>
      <c r="L2" s="1" t="s">
        <v>122</v>
      </c>
      <c r="M2" s="1" t="s">
        <v>123</v>
      </c>
      <c r="N2" s="1" t="s">
        <v>137</v>
      </c>
      <c r="O2" s="1" t="s">
        <v>138</v>
      </c>
    </row>
    <row r="3" spans="1:13" ht="12.75">
      <c r="A3" s="1" t="s">
        <v>128</v>
      </c>
      <c r="B3" s="18">
        <v>38443</v>
      </c>
      <c r="C3" s="18">
        <v>38533</v>
      </c>
      <c r="D3">
        <v>77</v>
      </c>
      <c r="E3">
        <v>1694</v>
      </c>
      <c r="F3">
        <v>0</v>
      </c>
      <c r="G3">
        <v>0</v>
      </c>
      <c r="H3">
        <v>0</v>
      </c>
      <c r="I3">
        <v>14</v>
      </c>
      <c r="J3">
        <v>308</v>
      </c>
      <c r="K3">
        <v>0</v>
      </c>
      <c r="L3">
        <v>0</v>
      </c>
      <c r="M3">
        <v>0</v>
      </c>
    </row>
    <row r="4" spans="1:13" ht="12.75">
      <c r="A4" s="1" t="s">
        <v>132</v>
      </c>
      <c r="B4" s="18">
        <v>38443</v>
      </c>
      <c r="C4" s="18">
        <v>38533</v>
      </c>
      <c r="D4">
        <v>13</v>
      </c>
      <c r="E4">
        <v>52</v>
      </c>
      <c r="F4">
        <v>0</v>
      </c>
      <c r="G4">
        <v>0</v>
      </c>
      <c r="H4">
        <v>0</v>
      </c>
      <c r="I4">
        <v>78</v>
      </c>
      <c r="J4">
        <v>222</v>
      </c>
      <c r="K4">
        <v>0</v>
      </c>
      <c r="L4">
        <v>0</v>
      </c>
      <c r="M4">
        <v>0</v>
      </c>
    </row>
    <row r="5" spans="1:3" ht="12.75">
      <c r="A5" s="1" t="s">
        <v>186</v>
      </c>
      <c r="B5" s="18">
        <v>38443</v>
      </c>
      <c r="C5" s="18">
        <v>38533</v>
      </c>
    </row>
    <row r="6" spans="1:13" ht="12.75">
      <c r="A6" s="1" t="s">
        <v>184</v>
      </c>
      <c r="B6" s="18">
        <v>38443</v>
      </c>
      <c r="C6" s="18">
        <v>38533</v>
      </c>
      <c r="D6">
        <v>60</v>
      </c>
      <c r="E6">
        <v>360</v>
      </c>
      <c r="F6">
        <v>0</v>
      </c>
      <c r="G6">
        <v>0</v>
      </c>
      <c r="H6">
        <v>0</v>
      </c>
      <c r="I6">
        <v>91</v>
      </c>
      <c r="J6">
        <v>546</v>
      </c>
      <c r="K6">
        <v>0</v>
      </c>
      <c r="L6">
        <v>0</v>
      </c>
      <c r="M6">
        <v>0</v>
      </c>
    </row>
    <row r="7" spans="1:13" ht="12.75">
      <c r="A7" s="1" t="s">
        <v>187</v>
      </c>
      <c r="B7" s="18">
        <v>38443</v>
      </c>
      <c r="C7" s="18">
        <v>38533</v>
      </c>
      <c r="D7">
        <v>14</v>
      </c>
      <c r="E7">
        <v>28</v>
      </c>
      <c r="F7">
        <v>0</v>
      </c>
      <c r="G7">
        <v>0</v>
      </c>
      <c r="H7">
        <v>0</v>
      </c>
      <c r="I7">
        <v>77</v>
      </c>
      <c r="J7">
        <v>154</v>
      </c>
      <c r="K7">
        <v>0</v>
      </c>
      <c r="L7">
        <v>0</v>
      </c>
      <c r="M7">
        <v>0</v>
      </c>
    </row>
    <row r="8" spans="1:15" ht="12.75">
      <c r="A8" s="1" t="s">
        <v>150</v>
      </c>
      <c r="B8" s="18">
        <v>38443</v>
      </c>
      <c r="C8" s="18">
        <v>38533</v>
      </c>
      <c r="D8">
        <v>72</v>
      </c>
      <c r="E8">
        <v>864</v>
      </c>
      <c r="F8">
        <v>1</v>
      </c>
      <c r="G8">
        <v>0</v>
      </c>
      <c r="H8">
        <v>0</v>
      </c>
      <c r="I8">
        <v>19</v>
      </c>
      <c r="J8">
        <v>228</v>
      </c>
      <c r="K8">
        <v>1</v>
      </c>
      <c r="L8">
        <v>0</v>
      </c>
      <c r="M8">
        <v>0</v>
      </c>
      <c r="N8" t="s">
        <v>210</v>
      </c>
      <c r="O8" t="s">
        <v>211</v>
      </c>
    </row>
    <row r="9" spans="1:3" ht="12.75">
      <c r="A9" s="1" t="s">
        <v>151</v>
      </c>
      <c r="B9" s="18">
        <v>38443</v>
      </c>
      <c r="C9" s="18">
        <v>38533</v>
      </c>
    </row>
    <row r="10" spans="1:3" ht="12.75">
      <c r="A10" s="1" t="s">
        <v>102</v>
      </c>
      <c r="B10" s="18">
        <v>38443</v>
      </c>
      <c r="C10" s="18">
        <v>38533</v>
      </c>
    </row>
    <row r="11" spans="1:13" ht="12.75">
      <c r="A11" s="1" t="s">
        <v>127</v>
      </c>
      <c r="B11" s="18">
        <v>38443</v>
      </c>
      <c r="C11" s="18">
        <v>38533</v>
      </c>
      <c r="D11">
        <v>61</v>
      </c>
      <c r="E11">
        <v>1342</v>
      </c>
      <c r="F11">
        <v>0</v>
      </c>
      <c r="G11">
        <v>0</v>
      </c>
      <c r="H11">
        <v>0</v>
      </c>
      <c r="I11">
        <v>30</v>
      </c>
      <c r="J11">
        <v>264</v>
      </c>
      <c r="K11">
        <v>0</v>
      </c>
      <c r="L11">
        <v>0</v>
      </c>
      <c r="M11">
        <v>0</v>
      </c>
    </row>
    <row r="12" spans="1:3" ht="12.75">
      <c r="A12" s="1" t="s">
        <v>185</v>
      </c>
      <c r="B12" s="18">
        <v>38443</v>
      </c>
      <c r="C12" s="18">
        <v>38533</v>
      </c>
    </row>
    <row r="13" spans="1:3" ht="12.75">
      <c r="A13" s="1" t="s">
        <v>240</v>
      </c>
      <c r="B13" s="18">
        <v>38443</v>
      </c>
      <c r="C13" s="18">
        <v>38533</v>
      </c>
    </row>
    <row r="14" spans="1:3" ht="12.75">
      <c r="A14" s="1" t="s">
        <v>241</v>
      </c>
      <c r="B14" s="18">
        <v>38443</v>
      </c>
      <c r="C14" s="18">
        <v>38533</v>
      </c>
    </row>
    <row r="15" spans="1:13" ht="12.75">
      <c r="A15" s="1" t="s">
        <v>129</v>
      </c>
      <c r="B15" s="18">
        <v>38443</v>
      </c>
      <c r="C15" s="18">
        <v>38533</v>
      </c>
      <c r="D15">
        <v>69</v>
      </c>
      <c r="E15">
        <v>828</v>
      </c>
      <c r="F15">
        <v>0</v>
      </c>
      <c r="G15">
        <v>0</v>
      </c>
      <c r="H15">
        <v>0</v>
      </c>
      <c r="I15">
        <v>22</v>
      </c>
      <c r="J15">
        <v>264</v>
      </c>
      <c r="K15">
        <v>0</v>
      </c>
      <c r="L15">
        <v>0</v>
      </c>
      <c r="M15">
        <v>0</v>
      </c>
    </row>
    <row r="16" spans="1:13" ht="12.75">
      <c r="A16" s="1" t="s">
        <v>149</v>
      </c>
      <c r="B16" s="18">
        <v>38443</v>
      </c>
      <c r="C16" s="18">
        <v>38533</v>
      </c>
      <c r="D16">
        <v>71</v>
      </c>
      <c r="E16">
        <v>426</v>
      </c>
      <c r="F16">
        <v>0</v>
      </c>
      <c r="G16">
        <v>0</v>
      </c>
      <c r="H16">
        <v>0</v>
      </c>
      <c r="I16">
        <v>20</v>
      </c>
      <c r="J16">
        <v>120</v>
      </c>
      <c r="K16">
        <v>0</v>
      </c>
      <c r="L16">
        <v>0</v>
      </c>
      <c r="M16">
        <v>0</v>
      </c>
    </row>
    <row r="17" spans="1:13" ht="12.75">
      <c r="A17" s="1" t="s">
        <v>130</v>
      </c>
      <c r="B17" s="18">
        <v>38443</v>
      </c>
      <c r="C17" s="18">
        <v>38533</v>
      </c>
      <c r="D17">
        <v>75</v>
      </c>
      <c r="E17">
        <v>600</v>
      </c>
      <c r="F17">
        <v>0</v>
      </c>
      <c r="G17">
        <v>0</v>
      </c>
      <c r="H17">
        <v>0</v>
      </c>
      <c r="I17">
        <v>13</v>
      </c>
      <c r="J17">
        <v>104</v>
      </c>
      <c r="K17">
        <v>0</v>
      </c>
      <c r="L17">
        <v>0</v>
      </c>
      <c r="M17">
        <v>0</v>
      </c>
    </row>
    <row r="18" spans="1:3" ht="12.75" customHeight="1">
      <c r="A18" s="1" t="s">
        <v>238</v>
      </c>
      <c r="B18" s="18">
        <v>38443</v>
      </c>
      <c r="C18" s="18">
        <v>38533</v>
      </c>
    </row>
    <row r="19" spans="1:3" ht="12.75">
      <c r="A19" s="1" t="s">
        <v>239</v>
      </c>
      <c r="B19" s="18">
        <v>38443</v>
      </c>
      <c r="C19" s="18">
        <v>38533</v>
      </c>
    </row>
    <row r="20" spans="1:3" ht="12.75">
      <c r="A20" s="1" t="s">
        <v>164</v>
      </c>
      <c r="B20" s="18">
        <v>38443</v>
      </c>
      <c r="C20" s="18">
        <v>38533</v>
      </c>
    </row>
    <row r="21" spans="1:13" ht="12.75">
      <c r="A21" s="1" t="s">
        <v>134</v>
      </c>
      <c r="B21" s="18">
        <v>38443</v>
      </c>
      <c r="C21" s="18">
        <v>38533</v>
      </c>
      <c r="D21">
        <v>70</v>
      </c>
      <c r="E21">
        <v>770</v>
      </c>
      <c r="F21">
        <v>0</v>
      </c>
      <c r="G21">
        <v>0</v>
      </c>
      <c r="H21">
        <v>0</v>
      </c>
      <c r="I21">
        <v>21</v>
      </c>
      <c r="J21">
        <v>231</v>
      </c>
      <c r="K21">
        <v>0</v>
      </c>
      <c r="L21">
        <v>0</v>
      </c>
      <c r="M21">
        <v>0</v>
      </c>
    </row>
    <row r="22" spans="1:13" ht="12.75" customHeight="1">
      <c r="A22" s="1" t="s">
        <v>189</v>
      </c>
      <c r="B22" s="18">
        <v>38443</v>
      </c>
      <c r="C22" s="18">
        <v>38533</v>
      </c>
      <c r="D22">
        <v>61</v>
      </c>
      <c r="E22">
        <v>1281</v>
      </c>
      <c r="F22">
        <v>0</v>
      </c>
      <c r="G22">
        <v>0</v>
      </c>
      <c r="H22">
        <v>0</v>
      </c>
      <c r="I22">
        <v>30</v>
      </c>
      <c r="J22">
        <v>630</v>
      </c>
      <c r="K22">
        <v>0</v>
      </c>
      <c r="L22">
        <v>0</v>
      </c>
      <c r="M22">
        <v>0</v>
      </c>
    </row>
    <row r="23" spans="1:13" ht="12.75">
      <c r="A23" s="1" t="s">
        <v>190</v>
      </c>
      <c r="B23" s="18">
        <v>38443</v>
      </c>
      <c r="C23" s="18">
        <v>38533</v>
      </c>
      <c r="D23">
        <v>37</v>
      </c>
      <c r="E23">
        <v>185</v>
      </c>
      <c r="F23">
        <v>0</v>
      </c>
      <c r="G23">
        <v>0</v>
      </c>
      <c r="H23">
        <v>0</v>
      </c>
      <c r="I23">
        <v>37</v>
      </c>
      <c r="J23">
        <v>185</v>
      </c>
      <c r="K23">
        <v>0</v>
      </c>
      <c r="L23">
        <v>0</v>
      </c>
      <c r="M23">
        <v>0</v>
      </c>
    </row>
    <row r="24" spans="1:13" ht="12.75">
      <c r="A24" s="1" t="s">
        <v>183</v>
      </c>
      <c r="B24" s="18">
        <v>38443</v>
      </c>
      <c r="C24" s="18">
        <v>38533</v>
      </c>
      <c r="D24">
        <v>63</v>
      </c>
      <c r="E24">
        <v>315</v>
      </c>
      <c r="F24">
        <v>0</v>
      </c>
      <c r="G24">
        <v>0</v>
      </c>
      <c r="H24">
        <v>0</v>
      </c>
      <c r="I24">
        <v>28</v>
      </c>
      <c r="J24">
        <v>140</v>
      </c>
      <c r="K24">
        <v>0</v>
      </c>
      <c r="L24">
        <v>0</v>
      </c>
      <c r="M24">
        <v>0</v>
      </c>
    </row>
    <row r="25" spans="1:3" ht="12.75">
      <c r="A25" s="1" t="s">
        <v>191</v>
      </c>
      <c r="B25" s="18">
        <v>38443</v>
      </c>
      <c r="C25" s="18">
        <v>38533</v>
      </c>
    </row>
    <row r="26" spans="1:13" ht="12.75">
      <c r="A26" s="1" t="s">
        <v>131</v>
      </c>
      <c r="B26" s="18">
        <v>38443</v>
      </c>
      <c r="C26" s="18">
        <v>38533</v>
      </c>
      <c r="D26">
        <v>66</v>
      </c>
      <c r="E26">
        <v>792</v>
      </c>
      <c r="F26">
        <v>0</v>
      </c>
      <c r="G26">
        <v>0</v>
      </c>
      <c r="H26">
        <v>0</v>
      </c>
      <c r="I26">
        <v>25</v>
      </c>
      <c r="J26">
        <v>300</v>
      </c>
      <c r="K26">
        <v>0</v>
      </c>
      <c r="L26">
        <v>0</v>
      </c>
      <c r="M26">
        <v>0</v>
      </c>
    </row>
    <row r="27" spans="1:15" s="1" customFormat="1" ht="12.75">
      <c r="A27" s="7" t="s">
        <v>154</v>
      </c>
      <c r="B27" s="17"/>
      <c r="C27" s="17"/>
      <c r="D27" s="9">
        <f aca="true" t="shared" si="0" ref="D27:M27">SUM(D3:D26)</f>
        <v>809</v>
      </c>
      <c r="E27" s="9">
        <f t="shared" si="0"/>
        <v>9537</v>
      </c>
      <c r="F27" s="9">
        <f t="shared" si="0"/>
        <v>1</v>
      </c>
      <c r="G27" s="9">
        <f t="shared" si="0"/>
        <v>0</v>
      </c>
      <c r="H27" s="9">
        <f t="shared" si="0"/>
        <v>0</v>
      </c>
      <c r="I27" s="9">
        <f t="shared" si="0"/>
        <v>505</v>
      </c>
      <c r="J27" s="9">
        <f t="shared" si="0"/>
        <v>3696</v>
      </c>
      <c r="K27" s="9">
        <f t="shared" si="0"/>
        <v>1</v>
      </c>
      <c r="L27" s="9">
        <f t="shared" si="0"/>
        <v>0</v>
      </c>
      <c r="M27" s="9">
        <f t="shared" si="0"/>
        <v>0</v>
      </c>
      <c r="N27" s="16"/>
      <c r="O27" s="16"/>
    </row>
    <row r="28" ht="12.75">
      <c r="A28" t="s">
        <v>242</v>
      </c>
    </row>
    <row r="30" spans="1:3" ht="12.75">
      <c r="A30" s="23" t="s">
        <v>166</v>
      </c>
      <c r="B30" s="123">
        <f>COUNT(B3:B26)</f>
        <v>24</v>
      </c>
      <c r="C30" s="18"/>
    </row>
    <row r="31" spans="1:3" ht="12.75">
      <c r="A31" s="4" t="s">
        <v>152</v>
      </c>
      <c r="B31" s="124">
        <f>COUNT(D3:D26)</f>
        <v>14</v>
      </c>
      <c r="C31" s="125">
        <f>B31/B30</f>
        <v>0.5833333333333334</v>
      </c>
    </row>
    <row r="32" spans="1:3" ht="12.75">
      <c r="A32" s="1"/>
      <c r="B32" s="19"/>
      <c r="C32" s="19"/>
    </row>
    <row r="33" spans="1:3" ht="38.25">
      <c r="A33" s="1"/>
      <c r="B33" s="19" t="s">
        <v>178</v>
      </c>
      <c r="C33" s="19" t="s">
        <v>179</v>
      </c>
    </row>
    <row r="34" spans="1:3" ht="12.75">
      <c r="A34" s="1" t="s">
        <v>153</v>
      </c>
      <c r="B34" s="19"/>
      <c r="C34" s="19"/>
    </row>
    <row r="35" spans="1:3" ht="12.75">
      <c r="A35" s="4" t="s">
        <v>157</v>
      </c>
      <c r="B35" s="126">
        <f>E27</f>
        <v>9537</v>
      </c>
      <c r="C35" s="126"/>
    </row>
    <row r="36" spans="1:3" ht="12.75">
      <c r="A36" s="4" t="s">
        <v>158</v>
      </c>
      <c r="B36" s="126">
        <f>E27*12</f>
        <v>114444</v>
      </c>
      <c r="C36" s="126"/>
    </row>
    <row r="37" spans="1:3" ht="12.75">
      <c r="A37" s="4" t="s">
        <v>121</v>
      </c>
      <c r="B37" s="19">
        <f>F27</f>
        <v>1</v>
      </c>
      <c r="C37" s="126">
        <f>B37*200000/$B$36</f>
        <v>1.7475796022508825</v>
      </c>
    </row>
    <row r="38" spans="1:3" ht="12.75">
      <c r="A38" s="4" t="s">
        <v>122</v>
      </c>
      <c r="B38" s="19">
        <f>G27</f>
        <v>0</v>
      </c>
      <c r="C38" s="126">
        <f>B38*200000/$B$36</f>
        <v>0</v>
      </c>
    </row>
    <row r="39" spans="1:3" ht="12.75">
      <c r="A39" s="4" t="s">
        <v>177</v>
      </c>
      <c r="B39" s="19">
        <f>H27</f>
        <v>0</v>
      </c>
      <c r="C39" s="126">
        <f>B39*200000/$B$36</f>
        <v>0</v>
      </c>
    </row>
    <row r="40" spans="1:3" ht="12.75">
      <c r="A40" s="4"/>
      <c r="B40" s="126"/>
      <c r="C40" s="126"/>
    </row>
    <row r="41" spans="1:3" ht="12.75">
      <c r="A41" s="5" t="s">
        <v>155</v>
      </c>
      <c r="B41" s="126"/>
      <c r="C41" s="126"/>
    </row>
    <row r="42" spans="1:3" ht="12.75">
      <c r="A42" s="4" t="s">
        <v>159</v>
      </c>
      <c r="B42" s="126">
        <f>J27</f>
        <v>3696</v>
      </c>
      <c r="C42" s="126"/>
    </row>
    <row r="43" spans="1:3" ht="12.75">
      <c r="A43" s="4" t="s">
        <v>174</v>
      </c>
      <c r="B43" s="126">
        <f>J27*8</f>
        <v>29568</v>
      </c>
      <c r="C43" s="126"/>
    </row>
    <row r="44" spans="1:3" ht="12.75">
      <c r="A44" s="4" t="s">
        <v>121</v>
      </c>
      <c r="B44" s="19">
        <f>K27</f>
        <v>1</v>
      </c>
      <c r="C44" s="126">
        <f>B44*200000/$B$43</f>
        <v>6.764069264069264</v>
      </c>
    </row>
    <row r="45" spans="1:3" ht="12.75">
      <c r="A45" s="4" t="s">
        <v>122</v>
      </c>
      <c r="B45" s="19">
        <f>L27</f>
        <v>0</v>
      </c>
      <c r="C45" s="126">
        <f>B45*200000/$B$43</f>
        <v>0</v>
      </c>
    </row>
    <row r="46" spans="1:3" ht="12.75">
      <c r="A46" s="4" t="s">
        <v>177</v>
      </c>
      <c r="B46" s="19">
        <f>M27</f>
        <v>0</v>
      </c>
      <c r="C46" s="126">
        <f>B46*200000/$B$43</f>
        <v>0</v>
      </c>
    </row>
    <row r="47" spans="1:3" ht="12.75">
      <c r="A47" s="4"/>
      <c r="B47" s="126"/>
      <c r="C47" s="126"/>
    </row>
    <row r="48" spans="1:3" ht="25.5">
      <c r="A48" s="5" t="s">
        <v>156</v>
      </c>
      <c r="B48" s="126"/>
      <c r="C48" s="126"/>
    </row>
    <row r="49" spans="1:3" ht="12.75">
      <c r="A49" s="4" t="s">
        <v>175</v>
      </c>
      <c r="B49" s="126">
        <f>B35+B42</f>
        <v>13233</v>
      </c>
      <c r="C49" s="126"/>
    </row>
    <row r="50" spans="1:3" ht="12.75">
      <c r="A50" s="4" t="s">
        <v>176</v>
      </c>
      <c r="B50" s="126">
        <f>B36+B43</f>
        <v>144012</v>
      </c>
      <c r="C50" s="126"/>
    </row>
    <row r="51" spans="1:3" ht="12.75">
      <c r="A51" s="4" t="s">
        <v>121</v>
      </c>
      <c r="B51" s="19">
        <f>B37+B44</f>
        <v>2</v>
      </c>
      <c r="C51" s="126">
        <f>(B37+B44)*200000/($B$36+$B$43)</f>
        <v>2.7775463155848126</v>
      </c>
    </row>
    <row r="52" spans="1:3" ht="12.75">
      <c r="A52" s="4" t="s">
        <v>122</v>
      </c>
      <c r="B52" s="19">
        <f>B38+B45</f>
        <v>0</v>
      </c>
      <c r="C52" s="126">
        <f>(B38+B45)*200000/($B$36+$B$43)</f>
        <v>0</v>
      </c>
    </row>
    <row r="53" spans="1:3" ht="12.75">
      <c r="A53" s="4" t="s">
        <v>177</v>
      </c>
      <c r="B53" s="19">
        <f>B39+B46</f>
        <v>0</v>
      </c>
      <c r="C53" s="126">
        <f>(B39+B46)*200000/($B$36+$B$43)</f>
        <v>0</v>
      </c>
    </row>
  </sheetData>
  <mergeCells count="1">
    <mergeCell ref="A1:M1"/>
  </mergeCells>
  <printOptions/>
  <pageMargins left="0.75" right="0.75" top="1" bottom="1" header="0.5" footer="0.5"/>
  <pageSetup horizontalDpi="300" verticalDpi="300" orientation="portrait" r:id="rId1"/>
</worksheet>
</file>

<file path=xl/worksheets/sheet31.xml><?xml version="1.0" encoding="utf-8"?>
<worksheet xmlns="http://schemas.openxmlformats.org/spreadsheetml/2006/main" xmlns:r="http://schemas.openxmlformats.org/officeDocument/2006/relationships">
  <dimension ref="A1:O53"/>
  <sheetViews>
    <sheetView workbookViewId="0" topLeftCell="A1">
      <pane xSplit="1" ySplit="2" topLeftCell="B3" activePane="bottomRight" state="frozen"/>
      <selection pane="topLeft" activeCell="A1" sqref="A1"/>
      <selection pane="topRight" activeCell="B1" sqref="B1"/>
      <selection pane="bottomLeft" activeCell="A3" sqref="A3"/>
      <selection pane="bottomRight" activeCell="A2" sqref="A2"/>
    </sheetView>
  </sheetViews>
  <sheetFormatPr defaultColWidth="9.140625" defaultRowHeight="12.75"/>
  <cols>
    <col min="1" max="1" width="23.00390625" style="0" customWidth="1"/>
    <col min="2" max="2" width="11.421875" style="0" customWidth="1"/>
    <col min="3" max="3" width="10.421875" style="0" customWidth="1"/>
    <col min="4" max="4" width="11.421875" style="0" customWidth="1"/>
    <col min="5" max="5" width="11.00390625" style="0" customWidth="1"/>
    <col min="6" max="6" width="10.140625" style="0" customWidth="1"/>
    <col min="7" max="7" width="9.8515625" style="0" customWidth="1"/>
    <col min="8" max="8" width="8.8515625" style="0" customWidth="1"/>
    <col min="9" max="9" width="10.421875" style="0" customWidth="1"/>
    <col min="10" max="10" width="11.8515625" style="0" customWidth="1"/>
    <col min="11" max="11" width="9.8515625" style="0" customWidth="1"/>
    <col min="12" max="12" width="10.421875" style="0" customWidth="1"/>
    <col min="13" max="13" width="8.8515625" style="0" customWidth="1"/>
    <col min="14" max="15" width="27.7109375" style="0" customWidth="1"/>
    <col min="16" max="16384" width="8.8515625" style="0" customWidth="1"/>
  </cols>
  <sheetData>
    <row r="1" spans="1:14" s="1" customFormat="1" ht="25.5" customHeight="1">
      <c r="A1" s="278" t="s">
        <v>3</v>
      </c>
      <c r="B1" s="278"/>
      <c r="C1" s="278"/>
      <c r="D1" s="278"/>
      <c r="E1" s="278"/>
      <c r="F1" s="278"/>
      <c r="G1" s="278"/>
      <c r="H1" s="278"/>
      <c r="I1" s="278"/>
      <c r="J1" s="278"/>
      <c r="K1" s="278"/>
      <c r="L1" s="278"/>
      <c r="M1" s="278"/>
      <c r="N1" s="1" t="s">
        <v>139</v>
      </c>
    </row>
    <row r="2" spans="1:15" s="1" customFormat="1" ht="38.25">
      <c r="A2" s="1" t="s">
        <v>116</v>
      </c>
      <c r="B2" s="2" t="s">
        <v>117</v>
      </c>
      <c r="C2" s="2" t="s">
        <v>118</v>
      </c>
      <c r="D2" s="1" t="s">
        <v>119</v>
      </c>
      <c r="E2" s="1" t="s">
        <v>120</v>
      </c>
      <c r="F2" s="1" t="s">
        <v>121</v>
      </c>
      <c r="G2" s="1" t="s">
        <v>122</v>
      </c>
      <c r="H2" s="1" t="s">
        <v>123</v>
      </c>
      <c r="I2" s="1" t="s">
        <v>124</v>
      </c>
      <c r="J2" s="1" t="s">
        <v>125</v>
      </c>
      <c r="K2" s="1" t="s">
        <v>121</v>
      </c>
      <c r="L2" s="1" t="s">
        <v>122</v>
      </c>
      <c r="M2" s="1" t="s">
        <v>123</v>
      </c>
      <c r="N2" s="1" t="s">
        <v>137</v>
      </c>
      <c r="O2" s="1" t="s">
        <v>138</v>
      </c>
    </row>
    <row r="3" spans="1:13" ht="12.75">
      <c r="A3" s="1" t="s">
        <v>128</v>
      </c>
      <c r="B3" s="18">
        <v>38534</v>
      </c>
      <c r="C3" s="18">
        <v>38625</v>
      </c>
      <c r="D3">
        <v>67</v>
      </c>
      <c r="E3">
        <v>1474</v>
      </c>
      <c r="F3">
        <v>0</v>
      </c>
      <c r="G3">
        <v>0</v>
      </c>
      <c r="H3">
        <v>0</v>
      </c>
      <c r="I3">
        <v>25</v>
      </c>
      <c r="J3">
        <v>418</v>
      </c>
      <c r="K3">
        <v>0</v>
      </c>
      <c r="L3">
        <v>0</v>
      </c>
      <c r="M3">
        <v>0</v>
      </c>
    </row>
    <row r="4" spans="1:13" ht="12.75">
      <c r="A4" s="1" t="s">
        <v>132</v>
      </c>
      <c r="B4" s="18">
        <v>38534</v>
      </c>
      <c r="C4" s="18">
        <v>38625</v>
      </c>
      <c r="D4">
        <v>52</v>
      </c>
      <c r="E4">
        <v>208</v>
      </c>
      <c r="F4">
        <v>0</v>
      </c>
      <c r="G4">
        <v>0</v>
      </c>
      <c r="H4">
        <v>0</v>
      </c>
      <c r="I4">
        <v>40</v>
      </c>
      <c r="J4">
        <v>160</v>
      </c>
      <c r="K4">
        <v>0</v>
      </c>
      <c r="L4">
        <v>0</v>
      </c>
      <c r="M4">
        <v>0</v>
      </c>
    </row>
    <row r="5" spans="1:3" ht="12.75">
      <c r="A5" s="1" t="s">
        <v>186</v>
      </c>
      <c r="B5" s="18">
        <v>38534</v>
      </c>
      <c r="C5" s="18">
        <v>38625</v>
      </c>
    </row>
    <row r="6" spans="1:13" s="16" customFormat="1" ht="12.75">
      <c r="A6" s="16" t="s">
        <v>184</v>
      </c>
      <c r="B6" s="18">
        <v>38534</v>
      </c>
      <c r="C6" s="18">
        <v>38625</v>
      </c>
      <c r="D6" s="16">
        <v>69</v>
      </c>
      <c r="E6" s="16">
        <v>414</v>
      </c>
      <c r="F6" s="16">
        <v>0</v>
      </c>
      <c r="G6" s="16">
        <v>0</v>
      </c>
      <c r="H6" s="16">
        <v>0</v>
      </c>
      <c r="I6" s="16">
        <v>92</v>
      </c>
      <c r="J6" s="16">
        <v>552</v>
      </c>
      <c r="K6" s="16">
        <v>0</v>
      </c>
      <c r="L6" s="16">
        <v>0</v>
      </c>
      <c r="M6" s="16">
        <v>0</v>
      </c>
    </row>
    <row r="7" spans="1:13" ht="12.75">
      <c r="A7" s="1" t="s">
        <v>187</v>
      </c>
      <c r="B7" s="18">
        <v>38534</v>
      </c>
      <c r="C7" s="18">
        <v>38625</v>
      </c>
      <c r="D7">
        <v>32</v>
      </c>
      <c r="E7">
        <v>64</v>
      </c>
      <c r="F7">
        <v>0</v>
      </c>
      <c r="G7">
        <v>0</v>
      </c>
      <c r="H7">
        <v>0</v>
      </c>
      <c r="I7">
        <v>60</v>
      </c>
      <c r="J7">
        <v>120</v>
      </c>
      <c r="K7">
        <v>0</v>
      </c>
      <c r="L7">
        <v>0</v>
      </c>
      <c r="M7">
        <v>0</v>
      </c>
    </row>
    <row r="8" spans="1:14" ht="12.75">
      <c r="A8" s="1" t="s">
        <v>150</v>
      </c>
      <c r="B8" s="18">
        <v>38534</v>
      </c>
      <c r="C8" s="18">
        <v>38625</v>
      </c>
      <c r="D8">
        <v>53</v>
      </c>
      <c r="E8">
        <v>636</v>
      </c>
      <c r="F8">
        <v>1</v>
      </c>
      <c r="G8">
        <v>0</v>
      </c>
      <c r="H8">
        <v>0</v>
      </c>
      <c r="I8">
        <v>3</v>
      </c>
      <c r="J8">
        <v>36</v>
      </c>
      <c r="K8">
        <v>0</v>
      </c>
      <c r="L8">
        <v>0</v>
      </c>
      <c r="M8">
        <v>0</v>
      </c>
      <c r="N8" t="s">
        <v>233</v>
      </c>
    </row>
    <row r="9" spans="1:3" ht="12.75">
      <c r="A9" s="1" t="s">
        <v>151</v>
      </c>
      <c r="B9" s="18">
        <v>38534</v>
      </c>
      <c r="C9" s="18">
        <v>38625</v>
      </c>
    </row>
    <row r="10" spans="1:3" ht="12.75">
      <c r="A10" s="1" t="s">
        <v>102</v>
      </c>
      <c r="B10" s="18">
        <v>38534</v>
      </c>
      <c r="C10" s="18">
        <v>38625</v>
      </c>
    </row>
    <row r="11" spans="1:13" ht="12.75">
      <c r="A11" s="1" t="s">
        <v>127</v>
      </c>
      <c r="B11" s="18">
        <v>38534</v>
      </c>
      <c r="C11" s="18">
        <v>38625</v>
      </c>
      <c r="D11">
        <v>82</v>
      </c>
      <c r="E11">
        <v>1845</v>
      </c>
      <c r="F11">
        <v>0</v>
      </c>
      <c r="G11">
        <v>0</v>
      </c>
      <c r="H11">
        <v>0</v>
      </c>
      <c r="I11">
        <v>10</v>
      </c>
      <c r="J11">
        <v>225</v>
      </c>
      <c r="K11">
        <v>0</v>
      </c>
      <c r="L11">
        <v>0</v>
      </c>
      <c r="M11">
        <v>0</v>
      </c>
    </row>
    <row r="12" spans="1:3" ht="12.75">
      <c r="A12" s="1" t="s">
        <v>185</v>
      </c>
      <c r="B12" s="18">
        <v>38534</v>
      </c>
      <c r="C12" s="18">
        <v>38625</v>
      </c>
    </row>
    <row r="13" spans="1:3" ht="12.75">
      <c r="A13" s="1" t="s">
        <v>240</v>
      </c>
      <c r="B13" s="18">
        <v>38534</v>
      </c>
      <c r="C13" s="18">
        <v>38625</v>
      </c>
    </row>
    <row r="14" spans="1:3" ht="12.75">
      <c r="A14" s="1" t="s">
        <v>241</v>
      </c>
      <c r="B14" s="18">
        <v>38534</v>
      </c>
      <c r="C14" s="18">
        <v>38625</v>
      </c>
    </row>
    <row r="15" spans="1:13" ht="12.75">
      <c r="A15" s="1" t="s">
        <v>129</v>
      </c>
      <c r="B15" s="18">
        <v>38534</v>
      </c>
      <c r="C15" s="18">
        <v>38625</v>
      </c>
      <c r="D15">
        <v>82</v>
      </c>
      <c r="E15">
        <v>984</v>
      </c>
      <c r="F15">
        <v>0</v>
      </c>
      <c r="G15">
        <v>0</v>
      </c>
      <c r="H15">
        <v>0</v>
      </c>
      <c r="I15">
        <v>10</v>
      </c>
      <c r="J15">
        <v>107</v>
      </c>
      <c r="K15">
        <v>0</v>
      </c>
      <c r="L15">
        <v>0</v>
      </c>
      <c r="M15">
        <v>0</v>
      </c>
    </row>
    <row r="16" spans="1:13" ht="12.75">
      <c r="A16" s="1" t="s">
        <v>149</v>
      </c>
      <c r="B16" s="18">
        <v>38534</v>
      </c>
      <c r="C16" s="18">
        <v>38625</v>
      </c>
      <c r="D16">
        <v>79</v>
      </c>
      <c r="E16">
        <v>474</v>
      </c>
      <c r="F16">
        <v>0</v>
      </c>
      <c r="G16">
        <v>0</v>
      </c>
      <c r="H16">
        <v>0</v>
      </c>
      <c r="I16">
        <v>13</v>
      </c>
      <c r="J16">
        <v>78</v>
      </c>
      <c r="K16">
        <v>0</v>
      </c>
      <c r="L16">
        <v>0</v>
      </c>
      <c r="M16">
        <v>0</v>
      </c>
    </row>
    <row r="17" spans="1:13" ht="12.75">
      <c r="A17" s="1" t="s">
        <v>130</v>
      </c>
      <c r="B17" s="18">
        <v>38534</v>
      </c>
      <c r="C17" s="18">
        <v>38625</v>
      </c>
      <c r="D17">
        <v>51</v>
      </c>
      <c r="E17">
        <v>408</v>
      </c>
      <c r="F17">
        <v>0</v>
      </c>
      <c r="G17">
        <v>0</v>
      </c>
      <c r="H17">
        <v>0</v>
      </c>
      <c r="I17">
        <v>24</v>
      </c>
      <c r="J17">
        <v>192</v>
      </c>
      <c r="K17">
        <v>0</v>
      </c>
      <c r="L17">
        <v>0</v>
      </c>
      <c r="M17">
        <v>0</v>
      </c>
    </row>
    <row r="18" spans="1:3" ht="12.75" customHeight="1">
      <c r="A18" s="1" t="s">
        <v>238</v>
      </c>
      <c r="B18" s="18">
        <v>38534</v>
      </c>
      <c r="C18" s="18">
        <v>38625</v>
      </c>
    </row>
    <row r="19" spans="1:3" ht="12.75">
      <c r="A19" s="1" t="s">
        <v>239</v>
      </c>
      <c r="B19" s="18">
        <v>38534</v>
      </c>
      <c r="C19" s="18">
        <v>38625</v>
      </c>
    </row>
    <row r="20" spans="1:3" ht="12.75">
      <c r="A20" s="1" t="s">
        <v>164</v>
      </c>
      <c r="B20" s="18">
        <v>38534</v>
      </c>
      <c r="C20" s="18">
        <v>38625</v>
      </c>
    </row>
    <row r="21" spans="1:13" ht="12.75">
      <c r="A21" s="1" t="s">
        <v>134</v>
      </c>
      <c r="B21" s="18">
        <v>38534</v>
      </c>
      <c r="C21" s="18">
        <v>38625</v>
      </c>
      <c r="D21">
        <v>72</v>
      </c>
      <c r="E21">
        <v>792</v>
      </c>
      <c r="F21">
        <v>0</v>
      </c>
      <c r="G21">
        <v>0</v>
      </c>
      <c r="H21">
        <v>0</v>
      </c>
      <c r="I21">
        <v>20</v>
      </c>
      <c r="J21">
        <v>220</v>
      </c>
      <c r="K21">
        <v>0</v>
      </c>
      <c r="L21">
        <v>0</v>
      </c>
      <c r="M21">
        <v>0</v>
      </c>
    </row>
    <row r="22" spans="1:13" ht="12.75" customHeight="1">
      <c r="A22" s="1" t="s">
        <v>189</v>
      </c>
      <c r="B22" s="18">
        <v>38534</v>
      </c>
      <c r="C22" s="18">
        <v>38625</v>
      </c>
      <c r="D22">
        <v>83</v>
      </c>
      <c r="E22">
        <v>1826</v>
      </c>
      <c r="F22">
        <v>0</v>
      </c>
      <c r="G22">
        <v>0</v>
      </c>
      <c r="H22">
        <v>0</v>
      </c>
      <c r="I22">
        <v>9</v>
      </c>
      <c r="J22">
        <v>198</v>
      </c>
      <c r="K22">
        <v>0</v>
      </c>
      <c r="L22">
        <v>0</v>
      </c>
      <c r="M22">
        <v>0</v>
      </c>
    </row>
    <row r="23" spans="1:13" ht="12.75">
      <c r="A23" s="1" t="s">
        <v>190</v>
      </c>
      <c r="B23" s="18">
        <v>38534</v>
      </c>
      <c r="C23" s="18">
        <v>38625</v>
      </c>
      <c r="D23">
        <v>41</v>
      </c>
      <c r="E23">
        <v>205</v>
      </c>
      <c r="F23">
        <v>0</v>
      </c>
      <c r="G23">
        <v>0</v>
      </c>
      <c r="H23">
        <v>0</v>
      </c>
      <c r="I23">
        <v>45</v>
      </c>
      <c r="J23">
        <v>225</v>
      </c>
      <c r="K23">
        <v>0</v>
      </c>
      <c r="L23">
        <v>0</v>
      </c>
      <c r="M23">
        <v>0</v>
      </c>
    </row>
    <row r="24" spans="1:13" ht="12.75">
      <c r="A24" s="1" t="s">
        <v>183</v>
      </c>
      <c r="B24" s="18">
        <v>38534</v>
      </c>
      <c r="C24" s="18">
        <v>38625</v>
      </c>
      <c r="D24">
        <v>52</v>
      </c>
      <c r="E24">
        <v>260</v>
      </c>
      <c r="F24">
        <v>0</v>
      </c>
      <c r="G24">
        <v>0</v>
      </c>
      <c r="H24">
        <v>0</v>
      </c>
      <c r="I24">
        <v>40</v>
      </c>
      <c r="J24">
        <v>200</v>
      </c>
      <c r="K24">
        <v>0</v>
      </c>
      <c r="L24">
        <v>0</v>
      </c>
      <c r="M24">
        <v>0</v>
      </c>
    </row>
    <row r="25" spans="1:3" ht="12.75">
      <c r="A25" s="1" t="s">
        <v>191</v>
      </c>
      <c r="B25" s="18">
        <v>38534</v>
      </c>
      <c r="C25" s="18">
        <v>38625</v>
      </c>
    </row>
    <row r="26" spans="1:13" ht="12.75">
      <c r="A26" s="1" t="s">
        <v>131</v>
      </c>
      <c r="B26" s="18">
        <v>38534</v>
      </c>
      <c r="C26" s="18">
        <v>38625</v>
      </c>
      <c r="D26">
        <v>74</v>
      </c>
      <c r="E26">
        <v>888</v>
      </c>
      <c r="F26">
        <v>0</v>
      </c>
      <c r="G26">
        <v>0</v>
      </c>
      <c r="H26">
        <v>0</v>
      </c>
      <c r="I26">
        <v>18</v>
      </c>
      <c r="J26">
        <v>216</v>
      </c>
      <c r="K26">
        <v>0</v>
      </c>
      <c r="L26">
        <v>0</v>
      </c>
      <c r="M26">
        <v>0</v>
      </c>
    </row>
    <row r="27" spans="1:15" s="1" customFormat="1" ht="12.75">
      <c r="A27" s="7" t="s">
        <v>154</v>
      </c>
      <c r="B27" s="17"/>
      <c r="C27" s="17"/>
      <c r="D27" s="9">
        <f aca="true" t="shared" si="0" ref="D27:M27">SUM(D3:D26)</f>
        <v>889</v>
      </c>
      <c r="E27" s="9">
        <f t="shared" si="0"/>
        <v>10478</v>
      </c>
      <c r="F27" s="9">
        <f t="shared" si="0"/>
        <v>1</v>
      </c>
      <c r="G27" s="9">
        <f t="shared" si="0"/>
        <v>0</v>
      </c>
      <c r="H27" s="9">
        <f t="shared" si="0"/>
        <v>0</v>
      </c>
      <c r="I27" s="9">
        <f t="shared" si="0"/>
        <v>409</v>
      </c>
      <c r="J27" s="9">
        <f t="shared" si="0"/>
        <v>2947</v>
      </c>
      <c r="K27" s="9">
        <f t="shared" si="0"/>
        <v>0</v>
      </c>
      <c r="L27" s="9">
        <f t="shared" si="0"/>
        <v>0</v>
      </c>
      <c r="M27" s="9">
        <f t="shared" si="0"/>
        <v>0</v>
      </c>
      <c r="N27" s="16"/>
      <c r="O27" s="16"/>
    </row>
    <row r="28" ht="12.75">
      <c r="A28" t="s">
        <v>242</v>
      </c>
    </row>
    <row r="30" spans="1:3" ht="12.75">
      <c r="A30" s="23" t="s">
        <v>166</v>
      </c>
      <c r="B30" s="123">
        <f>COUNT(B3:B26)</f>
        <v>24</v>
      </c>
      <c r="C30" s="18"/>
    </row>
    <row r="31" spans="1:3" ht="12.75">
      <c r="A31" s="4" t="s">
        <v>152</v>
      </c>
      <c r="B31" s="124">
        <f>COUNT(D3:D26)</f>
        <v>14</v>
      </c>
      <c r="C31" s="125">
        <f>B31/B30</f>
        <v>0.5833333333333334</v>
      </c>
    </row>
    <row r="32" spans="1:3" ht="12.75">
      <c r="A32" s="1"/>
      <c r="B32" s="19"/>
      <c r="C32" s="19"/>
    </row>
    <row r="33" spans="1:3" ht="38.25">
      <c r="A33" s="1"/>
      <c r="B33" s="19" t="s">
        <v>178</v>
      </c>
      <c r="C33" s="19" t="s">
        <v>179</v>
      </c>
    </row>
    <row r="34" spans="1:3" ht="12.75">
      <c r="A34" s="1" t="s">
        <v>153</v>
      </c>
      <c r="B34" s="19"/>
      <c r="C34" s="19"/>
    </row>
    <row r="35" spans="1:3" ht="12.75">
      <c r="A35" s="4" t="s">
        <v>157</v>
      </c>
      <c r="B35" s="126">
        <f>E27</f>
        <v>10478</v>
      </c>
      <c r="C35" s="126"/>
    </row>
    <row r="36" spans="1:3" ht="12.75">
      <c r="A36" s="4" t="s">
        <v>158</v>
      </c>
      <c r="B36" s="126">
        <f>E27*12</f>
        <v>125736</v>
      </c>
      <c r="C36" s="126"/>
    </row>
    <row r="37" spans="1:3" ht="12.75">
      <c r="A37" s="4" t="s">
        <v>121</v>
      </c>
      <c r="B37" s="19">
        <f>F27</f>
        <v>1</v>
      </c>
      <c r="C37" s="126">
        <f>B37*200000/$B$36</f>
        <v>1.5906343449767768</v>
      </c>
    </row>
    <row r="38" spans="1:3" ht="12.75">
      <c r="A38" s="4" t="s">
        <v>122</v>
      </c>
      <c r="B38" s="19">
        <f>G27</f>
        <v>0</v>
      </c>
      <c r="C38" s="126">
        <f>B38*200000/$B$36</f>
        <v>0</v>
      </c>
    </row>
    <row r="39" spans="1:3" ht="12.75">
      <c r="A39" s="4" t="s">
        <v>177</v>
      </c>
      <c r="B39" s="19">
        <f>H27</f>
        <v>0</v>
      </c>
      <c r="C39" s="126">
        <f>B39*200000/$B$36</f>
        <v>0</v>
      </c>
    </row>
    <row r="40" spans="1:3" ht="12.75">
      <c r="A40" s="4"/>
      <c r="B40" s="126"/>
      <c r="C40" s="126"/>
    </row>
    <row r="41" spans="1:3" ht="12.75">
      <c r="A41" s="5" t="s">
        <v>155</v>
      </c>
      <c r="B41" s="126"/>
      <c r="C41" s="126"/>
    </row>
    <row r="42" spans="1:3" ht="12.75">
      <c r="A42" s="4" t="s">
        <v>159</v>
      </c>
      <c r="B42" s="126">
        <f>J27</f>
        <v>2947</v>
      </c>
      <c r="C42" s="126"/>
    </row>
    <row r="43" spans="1:3" ht="12.75">
      <c r="A43" s="4" t="s">
        <v>174</v>
      </c>
      <c r="B43" s="126">
        <f>J27*8</f>
        <v>23576</v>
      </c>
      <c r="C43" s="126"/>
    </row>
    <row r="44" spans="1:3" ht="12.75">
      <c r="A44" s="4" t="s">
        <v>121</v>
      </c>
      <c r="B44" s="19">
        <f>K27</f>
        <v>0</v>
      </c>
      <c r="C44" s="126">
        <f>B44*200000/$B$43</f>
        <v>0</v>
      </c>
    </row>
    <row r="45" spans="1:3" ht="12.75">
      <c r="A45" s="4" t="s">
        <v>122</v>
      </c>
      <c r="B45" s="19">
        <f>L27</f>
        <v>0</v>
      </c>
      <c r="C45" s="126">
        <f>B45*200000/$B$43</f>
        <v>0</v>
      </c>
    </row>
    <row r="46" spans="1:3" ht="12.75">
      <c r="A46" s="4" t="s">
        <v>177</v>
      </c>
      <c r="B46" s="19">
        <f>M27</f>
        <v>0</v>
      </c>
      <c r="C46" s="126">
        <f>B46*200000/$B$43</f>
        <v>0</v>
      </c>
    </row>
    <row r="47" spans="1:3" ht="12.75">
      <c r="A47" s="4"/>
      <c r="B47" s="126"/>
      <c r="C47" s="126"/>
    </row>
    <row r="48" spans="1:3" ht="25.5">
      <c r="A48" s="5" t="s">
        <v>156</v>
      </c>
      <c r="B48" s="126"/>
      <c r="C48" s="126"/>
    </row>
    <row r="49" spans="1:3" ht="12.75">
      <c r="A49" s="4" t="s">
        <v>175</v>
      </c>
      <c r="B49" s="126">
        <f>B35+B42</f>
        <v>13425</v>
      </c>
      <c r="C49" s="126"/>
    </row>
    <row r="50" spans="1:3" ht="12.75">
      <c r="A50" s="4" t="s">
        <v>176</v>
      </c>
      <c r="B50" s="126">
        <f>B36+B43</f>
        <v>149312</v>
      </c>
      <c r="C50" s="126"/>
    </row>
    <row r="51" spans="1:3" ht="12.75">
      <c r="A51" s="4" t="s">
        <v>121</v>
      </c>
      <c r="B51" s="19">
        <f>B37+B44</f>
        <v>1</v>
      </c>
      <c r="C51" s="126">
        <f>(B37+B44)*200000/($B$36+$B$43)</f>
        <v>1.3394770681525932</v>
      </c>
    </row>
    <row r="52" spans="1:3" ht="12.75">
      <c r="A52" s="4" t="s">
        <v>122</v>
      </c>
      <c r="B52" s="19">
        <f>B38+B45</f>
        <v>0</v>
      </c>
      <c r="C52" s="126">
        <f>(B38+B45)*200000/($B$36+$B$43)</f>
        <v>0</v>
      </c>
    </row>
    <row r="53" spans="1:3" ht="12.75">
      <c r="A53" s="4" t="s">
        <v>177</v>
      </c>
      <c r="B53" s="19">
        <f>B39+B46</f>
        <v>0</v>
      </c>
      <c r="C53" s="126">
        <f>(B39+B46)*200000/($B$36+$B$43)</f>
        <v>0</v>
      </c>
    </row>
  </sheetData>
  <mergeCells count="1">
    <mergeCell ref="A1:M1"/>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O52"/>
  <sheetViews>
    <sheetView workbookViewId="0" topLeftCell="A1">
      <pane xSplit="1" ySplit="2" topLeftCell="B3" activePane="bottomRight" state="frozen"/>
      <selection pane="topLeft" activeCell="A1" sqref="A1"/>
      <selection pane="topRight" activeCell="B1" sqref="B1"/>
      <selection pane="bottomLeft" activeCell="A3" sqref="A3"/>
      <selection pane="bottomRight" activeCell="A2" sqref="A2"/>
    </sheetView>
  </sheetViews>
  <sheetFormatPr defaultColWidth="9.140625" defaultRowHeight="12.75"/>
  <cols>
    <col min="1" max="1" width="23.00390625" style="0" customWidth="1"/>
    <col min="2" max="2" width="11.421875" style="0" customWidth="1"/>
    <col min="3" max="3" width="10.421875" style="0" customWidth="1"/>
    <col min="4" max="4" width="11.421875" style="0" customWidth="1"/>
    <col min="5" max="5" width="11.00390625" style="0" customWidth="1"/>
    <col min="6" max="6" width="10.140625" style="0" customWidth="1"/>
    <col min="7" max="7" width="9.8515625" style="0" customWidth="1"/>
    <col min="8" max="8" width="8.8515625" style="0" customWidth="1"/>
    <col min="9" max="9" width="10.421875" style="0" customWidth="1"/>
    <col min="10" max="10" width="11.8515625" style="0" customWidth="1"/>
    <col min="11" max="11" width="9.8515625" style="0" customWidth="1"/>
    <col min="12" max="12" width="10.421875" style="0" customWidth="1"/>
    <col min="13" max="13" width="8.8515625" style="0" customWidth="1"/>
    <col min="14" max="15" width="27.7109375" style="0" customWidth="1"/>
    <col min="16" max="16384" width="8.8515625" style="0" customWidth="1"/>
  </cols>
  <sheetData>
    <row r="1" spans="1:14" s="1" customFormat="1" ht="25.5" customHeight="1">
      <c r="A1" s="278" t="s">
        <v>2</v>
      </c>
      <c r="B1" s="278"/>
      <c r="C1" s="278"/>
      <c r="D1" s="278"/>
      <c r="E1" s="278"/>
      <c r="F1" s="278"/>
      <c r="G1" s="278"/>
      <c r="H1" s="278"/>
      <c r="I1" s="278"/>
      <c r="J1" s="278"/>
      <c r="K1" s="278"/>
      <c r="L1" s="278"/>
      <c r="M1" s="278"/>
      <c r="N1" s="1" t="s">
        <v>139</v>
      </c>
    </row>
    <row r="2" spans="1:15" s="1" customFormat="1" ht="38.25">
      <c r="A2" s="1" t="s">
        <v>116</v>
      </c>
      <c r="B2" s="2" t="s">
        <v>117</v>
      </c>
      <c r="C2" s="2" t="s">
        <v>118</v>
      </c>
      <c r="D2" s="1" t="s">
        <v>119</v>
      </c>
      <c r="E2" s="1" t="s">
        <v>120</v>
      </c>
      <c r="F2" s="1" t="s">
        <v>121</v>
      </c>
      <c r="G2" s="1" t="s">
        <v>122</v>
      </c>
      <c r="H2" s="1" t="s">
        <v>123</v>
      </c>
      <c r="I2" s="1" t="s">
        <v>124</v>
      </c>
      <c r="J2" s="1" t="s">
        <v>125</v>
      </c>
      <c r="K2" s="1" t="s">
        <v>121</v>
      </c>
      <c r="L2" s="1" t="s">
        <v>122</v>
      </c>
      <c r="M2" s="1" t="s">
        <v>123</v>
      </c>
      <c r="N2" s="1" t="s">
        <v>137</v>
      </c>
      <c r="O2" s="1" t="s">
        <v>138</v>
      </c>
    </row>
    <row r="3" spans="1:13" ht="12.75">
      <c r="A3" s="1" t="s">
        <v>128</v>
      </c>
      <c r="B3" s="18">
        <v>38626</v>
      </c>
      <c r="C3" s="18">
        <v>38717</v>
      </c>
      <c r="D3">
        <v>25</v>
      </c>
      <c r="E3">
        <v>550</v>
      </c>
      <c r="F3">
        <v>0</v>
      </c>
      <c r="G3">
        <v>0</v>
      </c>
      <c r="H3">
        <v>0</v>
      </c>
      <c r="I3">
        <v>67</v>
      </c>
      <c r="J3">
        <v>313</v>
      </c>
      <c r="K3">
        <v>0</v>
      </c>
      <c r="L3">
        <v>0</v>
      </c>
      <c r="M3">
        <v>0</v>
      </c>
    </row>
    <row r="4" spans="1:13" ht="12.75">
      <c r="A4" s="1" t="s">
        <v>132</v>
      </c>
      <c r="B4" s="18">
        <v>38626</v>
      </c>
      <c r="C4" s="18">
        <v>38717</v>
      </c>
      <c r="D4">
        <v>7</v>
      </c>
      <c r="E4">
        <v>28</v>
      </c>
      <c r="F4">
        <v>0</v>
      </c>
      <c r="G4">
        <v>0</v>
      </c>
      <c r="H4">
        <v>0</v>
      </c>
      <c r="I4">
        <v>85</v>
      </c>
      <c r="J4">
        <v>157</v>
      </c>
      <c r="K4">
        <v>0</v>
      </c>
      <c r="L4">
        <v>0</v>
      </c>
      <c r="M4">
        <v>0</v>
      </c>
    </row>
    <row r="5" spans="1:3" ht="12.75">
      <c r="A5" s="1" t="s">
        <v>186</v>
      </c>
      <c r="B5" s="18">
        <v>38626</v>
      </c>
      <c r="C5" s="18">
        <v>38717</v>
      </c>
    </row>
    <row r="6" spans="1:13" ht="12.75">
      <c r="A6" s="1" t="s">
        <v>184</v>
      </c>
      <c r="B6" s="18">
        <v>38626</v>
      </c>
      <c r="C6" s="18">
        <v>38717</v>
      </c>
      <c r="D6">
        <v>9</v>
      </c>
      <c r="E6">
        <v>54</v>
      </c>
      <c r="F6">
        <v>0</v>
      </c>
      <c r="G6">
        <v>0</v>
      </c>
      <c r="H6">
        <v>0</v>
      </c>
      <c r="I6">
        <v>83</v>
      </c>
      <c r="J6">
        <v>498</v>
      </c>
      <c r="K6">
        <v>0</v>
      </c>
      <c r="L6">
        <v>0</v>
      </c>
      <c r="M6">
        <v>0</v>
      </c>
    </row>
    <row r="7" spans="1:13" ht="12.75">
      <c r="A7" s="1" t="s">
        <v>187</v>
      </c>
      <c r="B7" s="18">
        <v>38626</v>
      </c>
      <c r="C7" s="18">
        <v>38717</v>
      </c>
      <c r="D7">
        <v>14</v>
      </c>
      <c r="E7">
        <v>28</v>
      </c>
      <c r="F7">
        <v>0</v>
      </c>
      <c r="G7">
        <v>0</v>
      </c>
      <c r="H7">
        <v>0</v>
      </c>
      <c r="I7">
        <v>78</v>
      </c>
      <c r="J7">
        <v>156</v>
      </c>
      <c r="K7">
        <v>0</v>
      </c>
      <c r="L7">
        <v>0</v>
      </c>
      <c r="M7">
        <v>0</v>
      </c>
    </row>
    <row r="8" spans="1:13" ht="12.75">
      <c r="A8" s="1" t="s">
        <v>150</v>
      </c>
      <c r="B8" s="18">
        <v>38626</v>
      </c>
      <c r="C8" s="18">
        <v>38717</v>
      </c>
      <c r="D8">
        <v>14</v>
      </c>
      <c r="E8">
        <v>168</v>
      </c>
      <c r="F8">
        <v>0</v>
      </c>
      <c r="G8">
        <v>0</v>
      </c>
      <c r="H8">
        <v>0</v>
      </c>
      <c r="I8">
        <v>0</v>
      </c>
      <c r="J8">
        <v>0</v>
      </c>
      <c r="K8">
        <v>0</v>
      </c>
      <c r="L8">
        <v>0</v>
      </c>
      <c r="M8">
        <v>0</v>
      </c>
    </row>
    <row r="9" spans="1:3" ht="12.75">
      <c r="A9" s="1" t="s">
        <v>102</v>
      </c>
      <c r="B9" s="18">
        <v>38626</v>
      </c>
      <c r="C9" s="18">
        <v>38717</v>
      </c>
    </row>
    <row r="10" spans="1:13" s="16" customFormat="1" ht="12.75">
      <c r="A10" s="16" t="s">
        <v>127</v>
      </c>
      <c r="B10" s="18">
        <v>38626</v>
      </c>
      <c r="C10" s="18">
        <v>38717</v>
      </c>
      <c r="D10" s="16">
        <v>36</v>
      </c>
      <c r="E10" s="16">
        <v>792</v>
      </c>
      <c r="F10" s="16">
        <v>0</v>
      </c>
      <c r="G10" s="16">
        <v>0</v>
      </c>
      <c r="H10" s="16">
        <v>0</v>
      </c>
      <c r="I10" s="16">
        <v>56</v>
      </c>
      <c r="J10" s="16">
        <v>668</v>
      </c>
      <c r="K10" s="16">
        <v>0</v>
      </c>
      <c r="L10" s="16">
        <v>0</v>
      </c>
      <c r="M10" s="16">
        <v>0</v>
      </c>
    </row>
    <row r="11" spans="1:3" ht="12.75">
      <c r="A11" s="1" t="s">
        <v>185</v>
      </c>
      <c r="B11" s="18">
        <v>38626</v>
      </c>
      <c r="C11" s="18">
        <v>38717</v>
      </c>
    </row>
    <row r="12" spans="1:14" ht="12.75">
      <c r="A12" s="1" t="s">
        <v>141</v>
      </c>
      <c r="B12" s="18">
        <v>38626</v>
      </c>
      <c r="C12" s="18">
        <v>38717</v>
      </c>
      <c r="D12">
        <v>196</v>
      </c>
      <c r="E12">
        <v>1446</v>
      </c>
      <c r="F12">
        <v>4</v>
      </c>
      <c r="G12">
        <v>3</v>
      </c>
      <c r="H12">
        <v>0</v>
      </c>
      <c r="I12">
        <v>169</v>
      </c>
      <c r="J12">
        <v>3549</v>
      </c>
      <c r="K12">
        <v>1</v>
      </c>
      <c r="L12">
        <v>0</v>
      </c>
      <c r="M12">
        <v>0</v>
      </c>
      <c r="N12" t="s">
        <v>232</v>
      </c>
    </row>
    <row r="13" spans="1:14" ht="12.75">
      <c r="A13" s="1" t="s">
        <v>142</v>
      </c>
      <c r="B13" s="18">
        <v>38626</v>
      </c>
      <c r="C13" s="18">
        <v>38717</v>
      </c>
      <c r="D13">
        <v>228</v>
      </c>
      <c r="E13">
        <v>2736</v>
      </c>
      <c r="F13">
        <v>1</v>
      </c>
      <c r="G13">
        <v>0</v>
      </c>
      <c r="H13">
        <v>0</v>
      </c>
      <c r="I13">
        <v>137</v>
      </c>
      <c r="J13">
        <v>1644</v>
      </c>
      <c r="K13">
        <v>0</v>
      </c>
      <c r="L13">
        <v>0</v>
      </c>
      <c r="M13">
        <v>0</v>
      </c>
      <c r="N13" t="s">
        <v>232</v>
      </c>
    </row>
    <row r="14" spans="1:13" ht="12.75">
      <c r="A14" s="1" t="s">
        <v>129</v>
      </c>
      <c r="B14" s="18">
        <v>38626</v>
      </c>
      <c r="C14" s="18">
        <v>38717</v>
      </c>
      <c r="D14">
        <v>35</v>
      </c>
      <c r="E14">
        <v>420</v>
      </c>
      <c r="F14">
        <v>0</v>
      </c>
      <c r="G14">
        <v>0</v>
      </c>
      <c r="H14">
        <v>0</v>
      </c>
      <c r="I14">
        <v>57</v>
      </c>
      <c r="J14">
        <v>489</v>
      </c>
      <c r="K14">
        <v>0</v>
      </c>
      <c r="L14">
        <v>0</v>
      </c>
      <c r="M14">
        <v>0</v>
      </c>
    </row>
    <row r="15" spans="1:13" ht="12.75">
      <c r="A15" s="1" t="s">
        <v>149</v>
      </c>
      <c r="B15" s="18">
        <v>38626</v>
      </c>
      <c r="C15" s="18">
        <v>38717</v>
      </c>
      <c r="D15">
        <v>70</v>
      </c>
      <c r="E15">
        <v>142</v>
      </c>
      <c r="F15">
        <v>0</v>
      </c>
      <c r="G15">
        <v>0</v>
      </c>
      <c r="H15">
        <v>0</v>
      </c>
      <c r="I15">
        <v>22</v>
      </c>
      <c r="J15">
        <v>132</v>
      </c>
      <c r="K15">
        <v>0</v>
      </c>
      <c r="L15">
        <v>0</v>
      </c>
      <c r="M15">
        <v>0</v>
      </c>
    </row>
    <row r="16" spans="1:13" ht="12.75">
      <c r="A16" s="1" t="s">
        <v>130</v>
      </c>
      <c r="B16" s="18">
        <v>38626</v>
      </c>
      <c r="C16" s="18">
        <v>38717</v>
      </c>
      <c r="D16">
        <v>36</v>
      </c>
      <c r="E16">
        <v>288</v>
      </c>
      <c r="F16">
        <v>0</v>
      </c>
      <c r="G16">
        <v>0</v>
      </c>
      <c r="H16">
        <v>0</v>
      </c>
      <c r="I16">
        <v>30</v>
      </c>
      <c r="J16">
        <v>240</v>
      </c>
      <c r="K16">
        <v>0</v>
      </c>
      <c r="L16">
        <v>0</v>
      </c>
      <c r="M16">
        <v>0</v>
      </c>
    </row>
    <row r="17" spans="1:14" ht="12.75" customHeight="1">
      <c r="A17" s="1" t="s">
        <v>147</v>
      </c>
      <c r="B17" s="18">
        <v>38626</v>
      </c>
      <c r="C17" s="18">
        <v>38717</v>
      </c>
      <c r="D17">
        <v>100</v>
      </c>
      <c r="E17">
        <v>500</v>
      </c>
      <c r="F17">
        <v>0</v>
      </c>
      <c r="G17">
        <v>0</v>
      </c>
      <c r="H17">
        <v>0</v>
      </c>
      <c r="I17">
        <v>265</v>
      </c>
      <c r="J17">
        <v>1325</v>
      </c>
      <c r="K17">
        <v>1</v>
      </c>
      <c r="L17">
        <v>0</v>
      </c>
      <c r="M17">
        <v>0</v>
      </c>
      <c r="N17" t="s">
        <v>232</v>
      </c>
    </row>
    <row r="18" spans="1:14" ht="12.75">
      <c r="A18" s="1" t="s">
        <v>140</v>
      </c>
      <c r="B18" s="18">
        <v>38626</v>
      </c>
      <c r="C18" s="18">
        <v>38717</v>
      </c>
      <c r="D18">
        <v>230</v>
      </c>
      <c r="E18">
        <v>4830</v>
      </c>
      <c r="F18">
        <v>10</v>
      </c>
      <c r="G18">
        <v>0</v>
      </c>
      <c r="H18">
        <v>0</v>
      </c>
      <c r="I18">
        <v>135</v>
      </c>
      <c r="J18">
        <v>2835</v>
      </c>
      <c r="K18">
        <v>3</v>
      </c>
      <c r="L18">
        <v>0</v>
      </c>
      <c r="M18">
        <v>0</v>
      </c>
      <c r="N18" t="s">
        <v>232</v>
      </c>
    </row>
    <row r="19" spans="1:3" ht="12.75">
      <c r="A19" s="1" t="s">
        <v>164</v>
      </c>
      <c r="B19" s="18">
        <v>38626</v>
      </c>
      <c r="C19" s="18">
        <v>38717</v>
      </c>
    </row>
    <row r="20" spans="1:13" ht="12.75">
      <c r="A20" s="1" t="s">
        <v>134</v>
      </c>
      <c r="B20" s="18">
        <v>38626</v>
      </c>
      <c r="C20" s="18">
        <v>38717</v>
      </c>
      <c r="D20">
        <v>37</v>
      </c>
      <c r="E20">
        <v>407</v>
      </c>
      <c r="F20">
        <v>1</v>
      </c>
      <c r="G20">
        <v>0</v>
      </c>
      <c r="H20">
        <v>0</v>
      </c>
      <c r="I20">
        <v>55</v>
      </c>
      <c r="J20">
        <v>605</v>
      </c>
      <c r="K20">
        <v>0</v>
      </c>
      <c r="L20">
        <v>0</v>
      </c>
      <c r="M20">
        <v>0</v>
      </c>
    </row>
    <row r="21" spans="1:13" ht="12.75" customHeight="1">
      <c r="A21" s="1" t="s">
        <v>189</v>
      </c>
      <c r="B21" s="18">
        <v>38626</v>
      </c>
      <c r="C21" s="18">
        <v>38717</v>
      </c>
      <c r="D21">
        <v>90</v>
      </c>
      <c r="E21">
        <v>1890</v>
      </c>
      <c r="F21">
        <v>0</v>
      </c>
      <c r="G21">
        <v>0</v>
      </c>
      <c r="H21">
        <v>0</v>
      </c>
      <c r="I21">
        <v>2</v>
      </c>
      <c r="J21">
        <v>42</v>
      </c>
      <c r="K21">
        <v>0</v>
      </c>
      <c r="L21">
        <v>0</v>
      </c>
      <c r="M21">
        <v>0</v>
      </c>
    </row>
    <row r="22" spans="1:13" ht="12.75">
      <c r="A22" s="1" t="s">
        <v>190</v>
      </c>
      <c r="B22" s="18">
        <v>38626</v>
      </c>
      <c r="C22" s="18">
        <v>38717</v>
      </c>
      <c r="D22">
        <v>20</v>
      </c>
      <c r="E22">
        <v>100</v>
      </c>
      <c r="F22">
        <v>0</v>
      </c>
      <c r="G22">
        <v>0</v>
      </c>
      <c r="H22">
        <v>0</v>
      </c>
      <c r="I22">
        <v>51</v>
      </c>
      <c r="J22">
        <v>255</v>
      </c>
      <c r="K22">
        <v>0</v>
      </c>
      <c r="L22">
        <v>0</v>
      </c>
      <c r="M22">
        <v>0</v>
      </c>
    </row>
    <row r="23" spans="1:13" ht="12.75">
      <c r="A23" s="1" t="s">
        <v>183</v>
      </c>
      <c r="B23" s="18">
        <v>38626</v>
      </c>
      <c r="C23" s="18">
        <v>38717</v>
      </c>
      <c r="D23">
        <v>44</v>
      </c>
      <c r="E23">
        <v>220</v>
      </c>
      <c r="F23">
        <v>0</v>
      </c>
      <c r="G23">
        <v>0</v>
      </c>
      <c r="H23">
        <v>0</v>
      </c>
      <c r="I23">
        <v>48</v>
      </c>
      <c r="J23">
        <v>240</v>
      </c>
      <c r="K23">
        <v>0</v>
      </c>
      <c r="L23">
        <v>0</v>
      </c>
      <c r="M23">
        <v>0</v>
      </c>
    </row>
    <row r="24" spans="1:3" ht="12.75">
      <c r="A24" s="1" t="s">
        <v>191</v>
      </c>
      <c r="B24" s="18">
        <v>38626</v>
      </c>
      <c r="C24" s="18">
        <v>38717</v>
      </c>
    </row>
    <row r="25" spans="1:13" ht="12.75">
      <c r="A25" s="1" t="s">
        <v>131</v>
      </c>
      <c r="B25" s="18">
        <v>38626</v>
      </c>
      <c r="C25" s="18">
        <v>38717</v>
      </c>
      <c r="D25">
        <v>12</v>
      </c>
      <c r="E25">
        <v>144</v>
      </c>
      <c r="F25">
        <v>0</v>
      </c>
      <c r="G25">
        <v>0</v>
      </c>
      <c r="H25">
        <v>0</v>
      </c>
      <c r="I25">
        <v>80</v>
      </c>
      <c r="J25">
        <v>960</v>
      </c>
      <c r="K25">
        <v>0</v>
      </c>
      <c r="L25">
        <v>0</v>
      </c>
      <c r="M25">
        <v>0</v>
      </c>
    </row>
    <row r="26" spans="1:15" s="1" customFormat="1" ht="12.75">
      <c r="A26" s="7" t="s">
        <v>154</v>
      </c>
      <c r="B26" s="17"/>
      <c r="C26" s="17"/>
      <c r="D26" s="9">
        <f aca="true" t="shared" si="0" ref="D26:M26">SUM(D3:D25)</f>
        <v>1203</v>
      </c>
      <c r="E26" s="9">
        <f t="shared" si="0"/>
        <v>14743</v>
      </c>
      <c r="F26" s="9">
        <f t="shared" si="0"/>
        <v>16</v>
      </c>
      <c r="G26" s="9">
        <f t="shared" si="0"/>
        <v>3</v>
      </c>
      <c r="H26" s="9">
        <f t="shared" si="0"/>
        <v>0</v>
      </c>
      <c r="I26" s="9">
        <f t="shared" si="0"/>
        <v>1420</v>
      </c>
      <c r="J26" s="9">
        <f t="shared" si="0"/>
        <v>14108</v>
      </c>
      <c r="K26" s="9">
        <f t="shared" si="0"/>
        <v>5</v>
      </c>
      <c r="L26" s="9">
        <f t="shared" si="0"/>
        <v>0</v>
      </c>
      <c r="M26" s="9">
        <f t="shared" si="0"/>
        <v>0</v>
      </c>
      <c r="N26" s="16"/>
      <c r="O26" s="16"/>
    </row>
    <row r="29" spans="1:3" ht="12.75">
      <c r="A29" s="23" t="s">
        <v>166</v>
      </c>
      <c r="B29" s="123">
        <f>COUNT(B3:B25)</f>
        <v>23</v>
      </c>
      <c r="C29" s="18"/>
    </row>
    <row r="30" spans="1:3" ht="12.75">
      <c r="A30" s="4" t="s">
        <v>152</v>
      </c>
      <c r="B30" s="124">
        <f>COUNT(D3:D25)</f>
        <v>18</v>
      </c>
      <c r="C30" s="125">
        <f>B30/B29</f>
        <v>0.782608695652174</v>
      </c>
    </row>
    <row r="31" spans="1:3" ht="12.75">
      <c r="A31" s="1"/>
      <c r="B31" s="19"/>
      <c r="C31" s="19"/>
    </row>
    <row r="32" spans="1:3" ht="38.25">
      <c r="A32" s="1"/>
      <c r="B32" s="19" t="s">
        <v>178</v>
      </c>
      <c r="C32" s="19" t="s">
        <v>179</v>
      </c>
    </row>
    <row r="33" spans="1:3" ht="12.75">
      <c r="A33" s="1" t="s">
        <v>153</v>
      </c>
      <c r="B33" s="19"/>
      <c r="C33" s="19"/>
    </row>
    <row r="34" spans="1:3" ht="12.75">
      <c r="A34" s="4" t="s">
        <v>157</v>
      </c>
      <c r="B34" s="126">
        <f>E26</f>
        <v>14743</v>
      </c>
      <c r="C34" s="126"/>
    </row>
    <row r="35" spans="1:3" ht="12.75">
      <c r="A35" s="4" t="s">
        <v>158</v>
      </c>
      <c r="B35" s="126">
        <f>E26*12</f>
        <v>176916</v>
      </c>
      <c r="C35" s="126"/>
    </row>
    <row r="36" spans="1:3" ht="12.75">
      <c r="A36" s="4" t="s">
        <v>121</v>
      </c>
      <c r="B36" s="19">
        <f>F26</f>
        <v>16</v>
      </c>
      <c r="C36" s="126">
        <f>B36*200000/$B$35</f>
        <v>18.087680028940287</v>
      </c>
    </row>
    <row r="37" spans="1:3" ht="12.75">
      <c r="A37" s="4" t="s">
        <v>122</v>
      </c>
      <c r="B37" s="19">
        <f>G26</f>
        <v>3</v>
      </c>
      <c r="C37" s="126">
        <f>B37*200000/$B$35</f>
        <v>3.391440005426304</v>
      </c>
    </row>
    <row r="38" spans="1:3" ht="12.75">
      <c r="A38" s="4" t="s">
        <v>177</v>
      </c>
      <c r="B38" s="19">
        <f>H26</f>
        <v>0</v>
      </c>
      <c r="C38" s="126">
        <f>B38*200000/$B$35</f>
        <v>0</v>
      </c>
    </row>
    <row r="39" spans="1:3" ht="12.75">
      <c r="A39" s="4"/>
      <c r="B39" s="126"/>
      <c r="C39" s="126"/>
    </row>
    <row r="40" spans="1:3" ht="12.75">
      <c r="A40" s="5" t="s">
        <v>155</v>
      </c>
      <c r="B40" s="126"/>
      <c r="C40" s="126"/>
    </row>
    <row r="41" spans="1:3" ht="12.75">
      <c r="A41" s="4" t="s">
        <v>159</v>
      </c>
      <c r="B41" s="126">
        <f>J26</f>
        <v>14108</v>
      </c>
      <c r="C41" s="126"/>
    </row>
    <row r="42" spans="1:3" ht="12.75">
      <c r="A42" s="4" t="s">
        <v>174</v>
      </c>
      <c r="B42" s="126">
        <f>J26*8</f>
        <v>112864</v>
      </c>
      <c r="C42" s="126"/>
    </row>
    <row r="43" spans="1:3" ht="12.75">
      <c r="A43" s="4" t="s">
        <v>121</v>
      </c>
      <c r="B43" s="19">
        <f>K26</f>
        <v>5</v>
      </c>
      <c r="C43" s="126">
        <f>B43*200000/$B$42</f>
        <v>8.860221151119932</v>
      </c>
    </row>
    <row r="44" spans="1:3" ht="12.75">
      <c r="A44" s="4" t="s">
        <v>122</v>
      </c>
      <c r="B44" s="19">
        <f>L26</f>
        <v>0</v>
      </c>
      <c r="C44" s="126">
        <f>B44*200000/$B$42</f>
        <v>0</v>
      </c>
    </row>
    <row r="45" spans="1:3" ht="12.75">
      <c r="A45" s="4" t="s">
        <v>177</v>
      </c>
      <c r="B45" s="19">
        <f>M26</f>
        <v>0</v>
      </c>
      <c r="C45" s="126">
        <f>B45*200000/$B$42</f>
        <v>0</v>
      </c>
    </row>
    <row r="46" spans="1:3" ht="12.75">
      <c r="A46" s="4"/>
      <c r="B46" s="126"/>
      <c r="C46" s="126"/>
    </row>
    <row r="47" spans="1:3" ht="25.5">
      <c r="A47" s="5" t="s">
        <v>156</v>
      </c>
      <c r="B47" s="126"/>
      <c r="C47" s="126"/>
    </row>
    <row r="48" spans="1:3" ht="12.75">
      <c r="A48" s="4" t="s">
        <v>175</v>
      </c>
      <c r="B48" s="126">
        <f>B34+B41</f>
        <v>28851</v>
      </c>
      <c r="C48" s="126"/>
    </row>
    <row r="49" spans="1:3" ht="12.75">
      <c r="A49" s="4" t="s">
        <v>176</v>
      </c>
      <c r="B49" s="126">
        <f>B35+B42</f>
        <v>289780</v>
      </c>
      <c r="C49" s="126"/>
    </row>
    <row r="50" spans="1:3" ht="12.75">
      <c r="A50" s="4" t="s">
        <v>121</v>
      </c>
      <c r="B50" s="19">
        <f>B36+B43</f>
        <v>21</v>
      </c>
      <c r="C50" s="126">
        <f>(B36+B43)*200000/($B$35+$B$42)</f>
        <v>14.493753882255504</v>
      </c>
    </row>
    <row r="51" spans="1:3" ht="12.75">
      <c r="A51" s="4" t="s">
        <v>122</v>
      </c>
      <c r="B51" s="19">
        <f>B37+B44</f>
        <v>3</v>
      </c>
      <c r="C51" s="126">
        <f>(B37+B44)*200000/($B$35+$B$42)</f>
        <v>2.0705362688936435</v>
      </c>
    </row>
    <row r="52" spans="1:3" ht="12.75">
      <c r="A52" s="4" t="s">
        <v>177</v>
      </c>
      <c r="B52" s="19">
        <f>B38+B45</f>
        <v>0</v>
      </c>
      <c r="C52" s="126">
        <f>(B38+B45)*200000/($B$35+$B$42)</f>
        <v>0</v>
      </c>
    </row>
  </sheetData>
  <mergeCells count="1">
    <mergeCell ref="A1:M1"/>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K30"/>
  <sheetViews>
    <sheetView workbookViewId="0" topLeftCell="A1">
      <selection activeCell="A1" sqref="A1"/>
    </sheetView>
  </sheetViews>
  <sheetFormatPr defaultColWidth="9.140625" defaultRowHeight="12.75"/>
  <cols>
    <col min="1" max="1" width="30.28125" style="132" bestFit="1" customWidth="1"/>
    <col min="2" max="2" width="12.8515625" style="132" customWidth="1"/>
    <col min="3" max="3" width="12.8515625" style="203" customWidth="1"/>
    <col min="4" max="11" width="12.8515625" style="132" customWidth="1"/>
    <col min="12" max="16384" width="8.8515625" style="132" customWidth="1"/>
  </cols>
  <sheetData>
    <row r="1" spans="1:11" ht="13.5" thickBot="1">
      <c r="A1" s="129"/>
      <c r="B1" s="306" t="s">
        <v>6</v>
      </c>
      <c r="C1" s="307"/>
      <c r="D1" s="306" t="s">
        <v>7</v>
      </c>
      <c r="E1" s="307"/>
      <c r="F1" s="306" t="s">
        <v>8</v>
      </c>
      <c r="G1" s="307"/>
      <c r="H1" s="306" t="s">
        <v>9</v>
      </c>
      <c r="I1" s="307"/>
      <c r="J1" s="308" t="s">
        <v>10</v>
      </c>
      <c r="K1" s="309"/>
    </row>
    <row r="2" spans="1:11" ht="12.75">
      <c r="A2" s="133"/>
      <c r="B2" s="134" t="s">
        <v>200</v>
      </c>
      <c r="C2" s="135" t="s">
        <v>201</v>
      </c>
      <c r="D2" s="134" t="s">
        <v>200</v>
      </c>
      <c r="E2" s="136" t="s">
        <v>201</v>
      </c>
      <c r="F2" s="134" t="s">
        <v>200</v>
      </c>
      <c r="G2" s="136" t="s">
        <v>201</v>
      </c>
      <c r="H2" s="134" t="s">
        <v>200</v>
      </c>
      <c r="I2" s="137" t="s">
        <v>201</v>
      </c>
      <c r="J2" s="130" t="s">
        <v>200</v>
      </c>
      <c r="K2" s="131" t="s">
        <v>201</v>
      </c>
    </row>
    <row r="3" spans="1:11" ht="12.75">
      <c r="A3" s="138" t="s">
        <v>152</v>
      </c>
      <c r="B3" s="139">
        <f>'2005 First Quarter'!B32</f>
        <v>14</v>
      </c>
      <c r="C3" s="140">
        <f>'2005 First Quarter'!C32</f>
        <v>0.56</v>
      </c>
      <c r="D3" s="141">
        <f>'2005 Second Quarter'!B31</f>
        <v>14</v>
      </c>
      <c r="E3" s="140">
        <f>'2005 Second Quarter'!C31</f>
        <v>0.5833333333333334</v>
      </c>
      <c r="F3" s="141">
        <f>'2005 Third Quarter'!B31</f>
        <v>14</v>
      </c>
      <c r="G3" s="140">
        <f>'2005 Third Quarter'!C31</f>
        <v>0.5833333333333334</v>
      </c>
      <c r="H3" s="141">
        <f>'2005 Fourth Quarter'!B30</f>
        <v>18</v>
      </c>
      <c r="I3" s="142">
        <f>'2005 Fourth Quarter'!C30</f>
        <v>0.782608695652174</v>
      </c>
      <c r="J3" s="143">
        <f>(B3+D3+F3+H3)/4</f>
        <v>15</v>
      </c>
      <c r="K3" s="144">
        <f>(C3+E3+G3+I3)/4</f>
        <v>0.6273188405797102</v>
      </c>
    </row>
    <row r="4" spans="1:11" ht="13.5" thickBot="1">
      <c r="A4" s="145"/>
      <c r="B4" s="133"/>
      <c r="C4" s="146"/>
      <c r="D4" s="133"/>
      <c r="E4" s="147"/>
      <c r="F4" s="133"/>
      <c r="G4" s="147"/>
      <c r="H4" s="133"/>
      <c r="I4" s="148"/>
      <c r="J4" s="149" t="s">
        <v>70</v>
      </c>
      <c r="K4" s="150" t="s">
        <v>70</v>
      </c>
    </row>
    <row r="5" spans="1:11" s="159" customFormat="1" ht="25.5">
      <c r="A5" s="151"/>
      <c r="B5" s="152" t="s">
        <v>178</v>
      </c>
      <c r="C5" s="153" t="s">
        <v>179</v>
      </c>
      <c r="D5" s="152" t="s">
        <v>178</v>
      </c>
      <c r="E5" s="153" t="s">
        <v>179</v>
      </c>
      <c r="F5" s="152" t="s">
        <v>178</v>
      </c>
      <c r="G5" s="153" t="s">
        <v>179</v>
      </c>
      <c r="H5" s="152" t="s">
        <v>178</v>
      </c>
      <c r="I5" s="153" t="s">
        <v>179</v>
      </c>
      <c r="J5" s="157" t="s">
        <v>178</v>
      </c>
      <c r="K5" s="158" t="s">
        <v>179</v>
      </c>
    </row>
    <row r="6" spans="1:11" ht="12.75">
      <c r="A6" s="160" t="s">
        <v>153</v>
      </c>
      <c r="B6" s="161"/>
      <c r="C6" s="162"/>
      <c r="D6" s="161"/>
      <c r="E6" s="162"/>
      <c r="F6" s="161"/>
      <c r="G6" s="162"/>
      <c r="H6" s="161"/>
      <c r="I6" s="162"/>
      <c r="J6" s="163"/>
      <c r="K6" s="164"/>
    </row>
    <row r="7" spans="1:11" ht="12.75">
      <c r="A7" s="165" t="s">
        <v>157</v>
      </c>
      <c r="B7" s="166">
        <f>'2005 First Quarter'!B36</f>
        <v>6521</v>
      </c>
      <c r="C7" s="167"/>
      <c r="D7" s="166">
        <f>'2005 Second Quarter'!B35</f>
        <v>9537</v>
      </c>
      <c r="E7" s="167"/>
      <c r="F7" s="166">
        <f>'2005 Third Quarter'!B35</f>
        <v>10478</v>
      </c>
      <c r="G7" s="167"/>
      <c r="H7" s="168">
        <f>'2005 Fourth Quarter'!B34</f>
        <v>14743</v>
      </c>
      <c r="I7" s="167"/>
      <c r="J7" s="169">
        <f>B7+D7+F7+H7</f>
        <v>41279</v>
      </c>
      <c r="K7" s="170"/>
    </row>
    <row r="8" spans="1:11" ht="12.75">
      <c r="A8" s="171" t="s">
        <v>158</v>
      </c>
      <c r="B8" s="172">
        <f>'2005 First Quarter'!B37</f>
        <v>78252</v>
      </c>
      <c r="C8" s="173"/>
      <c r="D8" s="172">
        <f>'2005 Second Quarter'!B36</f>
        <v>114444</v>
      </c>
      <c r="E8" s="173"/>
      <c r="F8" s="172">
        <f>'2005 Third Quarter'!B36</f>
        <v>125736</v>
      </c>
      <c r="G8" s="173"/>
      <c r="H8" s="174">
        <f>'2005 Fourth Quarter'!B35</f>
        <v>176916</v>
      </c>
      <c r="I8" s="173"/>
      <c r="J8" s="175">
        <f>B8+D8+F8+H8</f>
        <v>495348</v>
      </c>
      <c r="K8" s="176"/>
    </row>
    <row r="9" spans="1:11" ht="12.75">
      <c r="A9" s="171" t="s">
        <v>121</v>
      </c>
      <c r="B9" s="177">
        <f>'2005 First Quarter'!B38</f>
        <v>2</v>
      </c>
      <c r="C9" s="178">
        <f>'2005 First Quarter'!C38</f>
        <v>5.111690436027194</v>
      </c>
      <c r="D9" s="177">
        <f>'2005 Second Quarter'!B37</f>
        <v>1</v>
      </c>
      <c r="E9" s="178">
        <f>'2005 Second Quarter'!C37</f>
        <v>1.7475796022508825</v>
      </c>
      <c r="F9" s="177">
        <f>'2005 Third Quarter'!B37</f>
        <v>1</v>
      </c>
      <c r="G9" s="178">
        <f>'2005 Third Quarter'!C37</f>
        <v>1.5906343449767768</v>
      </c>
      <c r="H9" s="179">
        <f>'2005 Fourth Quarter'!B36</f>
        <v>16</v>
      </c>
      <c r="I9" s="178">
        <f>'2005 Fourth Quarter'!C36</f>
        <v>18.087680028940287</v>
      </c>
      <c r="J9" s="180">
        <f>B9+D9+F9+H9</f>
        <v>20</v>
      </c>
      <c r="K9" s="181">
        <f>J9*200000/$J$8</f>
        <v>8.075131019000784</v>
      </c>
    </row>
    <row r="10" spans="1:11" ht="12.75">
      <c r="A10" s="171" t="s">
        <v>122</v>
      </c>
      <c r="B10" s="177">
        <f>'2005 First Quarter'!B39</f>
        <v>0</v>
      </c>
      <c r="C10" s="178">
        <f>'2005 First Quarter'!C39</f>
        <v>0</v>
      </c>
      <c r="D10" s="177">
        <f>'2005 Second Quarter'!B38</f>
        <v>0</v>
      </c>
      <c r="E10" s="178">
        <f>'2005 Second Quarter'!C38</f>
        <v>0</v>
      </c>
      <c r="F10" s="177">
        <f>'2005 Third Quarter'!B38</f>
        <v>0</v>
      </c>
      <c r="G10" s="178">
        <f>'2005 Third Quarter'!C38</f>
        <v>0</v>
      </c>
      <c r="H10" s="179">
        <f>'2005 Fourth Quarter'!B37</f>
        <v>3</v>
      </c>
      <c r="I10" s="178">
        <f>'2005 Fourth Quarter'!C37</f>
        <v>3.391440005426304</v>
      </c>
      <c r="J10" s="180">
        <f>B10+D10+F10+H10</f>
        <v>3</v>
      </c>
      <c r="K10" s="181">
        <f>J10*200000/$J$8</f>
        <v>1.2112696528501175</v>
      </c>
    </row>
    <row r="11" spans="1:11" ht="12.75">
      <c r="A11" s="182" t="s">
        <v>177</v>
      </c>
      <c r="B11" s="183">
        <f>'2005 First Quarter'!B40</f>
        <v>0</v>
      </c>
      <c r="C11" s="184">
        <f>'2005 First Quarter'!C40</f>
        <v>0</v>
      </c>
      <c r="D11" s="183">
        <f>'2005 Second Quarter'!B39</f>
        <v>0</v>
      </c>
      <c r="E11" s="184">
        <f>'2005 Second Quarter'!C39</f>
        <v>0</v>
      </c>
      <c r="F11" s="183">
        <f>'2005 Third Quarter'!B39</f>
        <v>0</v>
      </c>
      <c r="G11" s="184">
        <f>'2005 Third Quarter'!C39</f>
        <v>0</v>
      </c>
      <c r="H11" s="185">
        <f>'2005 Fourth Quarter'!B38</f>
        <v>0</v>
      </c>
      <c r="I11" s="184">
        <f>'2005 Fourth Quarter'!C38</f>
        <v>0</v>
      </c>
      <c r="J11" s="186">
        <f>B11+D11+F11+H11</f>
        <v>0</v>
      </c>
      <c r="K11" s="187">
        <f>J11*200000/$J$8</f>
        <v>0</v>
      </c>
    </row>
    <row r="12" spans="1:11" ht="12.75">
      <c r="A12" s="161"/>
      <c r="B12" s="188"/>
      <c r="C12" s="189"/>
      <c r="D12" s="188"/>
      <c r="E12" s="189"/>
      <c r="F12" s="188"/>
      <c r="G12" s="189"/>
      <c r="H12" s="188"/>
      <c r="I12" s="189"/>
      <c r="J12" s="163"/>
      <c r="K12" s="190"/>
    </row>
    <row r="13" spans="1:11" ht="12.75">
      <c r="A13" s="160" t="s">
        <v>155</v>
      </c>
      <c r="B13" s="191"/>
      <c r="C13" s="192"/>
      <c r="D13" s="191"/>
      <c r="E13" s="192"/>
      <c r="F13" s="191"/>
      <c r="G13" s="192"/>
      <c r="H13" s="191"/>
      <c r="I13" s="192"/>
      <c r="J13" s="193"/>
      <c r="K13" s="194"/>
    </row>
    <row r="14" spans="1:11" ht="12.75">
      <c r="A14" s="165" t="s">
        <v>159</v>
      </c>
      <c r="B14" s="166">
        <f>'2005 First Quarter'!B43</f>
        <v>4572</v>
      </c>
      <c r="C14" s="167"/>
      <c r="D14" s="166">
        <f>'2005 Second Quarter'!B42</f>
        <v>3696</v>
      </c>
      <c r="E14" s="167"/>
      <c r="F14" s="166">
        <f>'2005 Third Quarter'!B42</f>
        <v>2947</v>
      </c>
      <c r="G14" s="167"/>
      <c r="H14" s="168">
        <f>'2005 Fourth Quarter'!B41</f>
        <v>14108</v>
      </c>
      <c r="I14" s="167"/>
      <c r="J14" s="169">
        <f>B14+D14+F14+H14</f>
        <v>25323</v>
      </c>
      <c r="K14" s="170"/>
    </row>
    <row r="15" spans="1:11" ht="12.75">
      <c r="A15" s="171" t="s">
        <v>174</v>
      </c>
      <c r="B15" s="172">
        <f>'2005 First Quarter'!B44</f>
        <v>36576</v>
      </c>
      <c r="C15" s="173"/>
      <c r="D15" s="172">
        <f>'2005 Second Quarter'!B43</f>
        <v>29568</v>
      </c>
      <c r="E15" s="173"/>
      <c r="F15" s="172">
        <f>'2005 Third Quarter'!B43</f>
        <v>23576</v>
      </c>
      <c r="G15" s="173"/>
      <c r="H15" s="174">
        <f>'2005 Fourth Quarter'!B42</f>
        <v>112864</v>
      </c>
      <c r="I15" s="173"/>
      <c r="J15" s="175">
        <f>B15+D15+F15+H15</f>
        <v>202584</v>
      </c>
      <c r="K15" s="176"/>
    </row>
    <row r="16" spans="1:11" ht="12.75">
      <c r="A16" s="171" t="s">
        <v>121</v>
      </c>
      <c r="B16" s="177">
        <f>'2005 First Quarter'!B45</f>
        <v>2</v>
      </c>
      <c r="C16" s="178">
        <f>'2005 First Quarter'!C45</f>
        <v>10.936132983377078</v>
      </c>
      <c r="D16" s="177">
        <f>'2005 Second Quarter'!B44</f>
        <v>1</v>
      </c>
      <c r="E16" s="178">
        <f>'2005 Second Quarter'!C44</f>
        <v>6.764069264069264</v>
      </c>
      <c r="F16" s="177">
        <f>'2005 Third Quarter'!B44</f>
        <v>0</v>
      </c>
      <c r="G16" s="178">
        <f>'2005 Third Quarter'!C44</f>
        <v>0</v>
      </c>
      <c r="H16" s="179">
        <f>'2005 Fourth Quarter'!B43</f>
        <v>5</v>
      </c>
      <c r="I16" s="178">
        <f>'2005 Fourth Quarter'!C43</f>
        <v>8.860221151119932</v>
      </c>
      <c r="J16" s="180">
        <f>B16+D16+F16+H16</f>
        <v>8</v>
      </c>
      <c r="K16" s="181">
        <f>J16*200000/$J$15</f>
        <v>7.897958377759349</v>
      </c>
    </row>
    <row r="17" spans="1:11" ht="12.75">
      <c r="A17" s="171" t="s">
        <v>122</v>
      </c>
      <c r="B17" s="177">
        <f>'2005 First Quarter'!B46</f>
        <v>0</v>
      </c>
      <c r="C17" s="178">
        <f>'2005 First Quarter'!C46</f>
        <v>0</v>
      </c>
      <c r="D17" s="177">
        <f>'2005 Second Quarter'!B45</f>
        <v>0</v>
      </c>
      <c r="E17" s="178">
        <f>'2005 Second Quarter'!C45</f>
        <v>0</v>
      </c>
      <c r="F17" s="177">
        <f>'2005 Third Quarter'!B45</f>
        <v>0</v>
      </c>
      <c r="G17" s="178">
        <f>'2005 Third Quarter'!C45</f>
        <v>0</v>
      </c>
      <c r="H17" s="179">
        <f>'2005 Fourth Quarter'!B44</f>
        <v>0</v>
      </c>
      <c r="I17" s="178">
        <f>'2005 Fourth Quarter'!C44</f>
        <v>0</v>
      </c>
      <c r="J17" s="180">
        <f>B17+D17+F17+H17</f>
        <v>0</v>
      </c>
      <c r="K17" s="181">
        <f>J17*200000/$J$15</f>
        <v>0</v>
      </c>
    </row>
    <row r="18" spans="1:11" ht="12.75">
      <c r="A18" s="182" t="s">
        <v>177</v>
      </c>
      <c r="B18" s="183">
        <f>'2005 First Quarter'!B47</f>
        <v>0</v>
      </c>
      <c r="C18" s="184">
        <f>'2005 First Quarter'!C47</f>
        <v>0</v>
      </c>
      <c r="D18" s="183">
        <f>'2005 Second Quarter'!B46</f>
        <v>0</v>
      </c>
      <c r="E18" s="184">
        <f>'2005 Second Quarter'!C46</f>
        <v>0</v>
      </c>
      <c r="F18" s="183">
        <f>'2005 Third Quarter'!B46</f>
        <v>0</v>
      </c>
      <c r="G18" s="184">
        <f>'2005 Third Quarter'!C46</f>
        <v>0</v>
      </c>
      <c r="H18" s="185">
        <f>'2005 Fourth Quarter'!B45</f>
        <v>0</v>
      </c>
      <c r="I18" s="184">
        <f>'2005 Fourth Quarter'!C45</f>
        <v>0</v>
      </c>
      <c r="J18" s="186">
        <f>B18+D18+F18+H18</f>
        <v>0</v>
      </c>
      <c r="K18" s="187">
        <f>J18*200000/$J$15</f>
        <v>0</v>
      </c>
    </row>
    <row r="19" spans="1:11" ht="12.75">
      <c r="A19" s="161"/>
      <c r="B19" s="188"/>
      <c r="C19" s="189"/>
      <c r="D19" s="188"/>
      <c r="E19" s="189"/>
      <c r="F19" s="188"/>
      <c r="G19" s="189"/>
      <c r="H19" s="188"/>
      <c r="I19" s="189"/>
      <c r="J19" s="163"/>
      <c r="K19" s="190"/>
    </row>
    <row r="20" spans="1:11" ht="12.75">
      <c r="A20" s="160" t="s">
        <v>156</v>
      </c>
      <c r="B20" s="191"/>
      <c r="C20" s="192"/>
      <c r="D20" s="191"/>
      <c r="E20" s="192"/>
      <c r="F20" s="191"/>
      <c r="G20" s="192"/>
      <c r="H20" s="191"/>
      <c r="I20" s="192"/>
      <c r="J20" s="193"/>
      <c r="K20" s="194"/>
    </row>
    <row r="21" spans="1:11" ht="12.75">
      <c r="A21" s="165" t="s">
        <v>175</v>
      </c>
      <c r="B21" s="166">
        <f>'2005 First Quarter'!B50</f>
        <v>11093</v>
      </c>
      <c r="C21" s="167"/>
      <c r="D21" s="166">
        <f>'2005 Second Quarter'!B49</f>
        <v>13233</v>
      </c>
      <c r="E21" s="167"/>
      <c r="F21" s="166">
        <f>'2005 Third Quarter'!B49</f>
        <v>13425</v>
      </c>
      <c r="G21" s="167"/>
      <c r="H21" s="168">
        <f>'2005 Fourth Quarter'!B48</f>
        <v>28851</v>
      </c>
      <c r="I21" s="167"/>
      <c r="J21" s="169">
        <f>B21+D21+F21+H21</f>
        <v>66602</v>
      </c>
      <c r="K21" s="170"/>
    </row>
    <row r="22" spans="1:11" ht="12.75">
      <c r="A22" s="171" t="s">
        <v>176</v>
      </c>
      <c r="B22" s="172">
        <f>'2005 First Quarter'!B51</f>
        <v>114828</v>
      </c>
      <c r="C22" s="173"/>
      <c r="D22" s="172">
        <f>'2005 Second Quarter'!B50</f>
        <v>144012</v>
      </c>
      <c r="E22" s="173"/>
      <c r="F22" s="172">
        <f>'2005 Third Quarter'!B50</f>
        <v>149312</v>
      </c>
      <c r="G22" s="173"/>
      <c r="H22" s="174">
        <f>'2005 Fourth Quarter'!B49</f>
        <v>289780</v>
      </c>
      <c r="I22" s="173"/>
      <c r="J22" s="175">
        <f>B22+D22+F22+H22</f>
        <v>697932</v>
      </c>
      <c r="K22" s="176"/>
    </row>
    <row r="23" spans="1:11" ht="12.75">
      <c r="A23" s="171" t="s">
        <v>121</v>
      </c>
      <c r="B23" s="177">
        <f>'2005 First Quarter'!B52</f>
        <v>4</v>
      </c>
      <c r="C23" s="178">
        <f>'2005 First Quarter'!C52</f>
        <v>6.966941860870171</v>
      </c>
      <c r="D23" s="177">
        <f>'2005 Second Quarter'!B51</f>
        <v>2</v>
      </c>
      <c r="E23" s="178">
        <f>'2005 Second Quarter'!C51</f>
        <v>2.7775463155848126</v>
      </c>
      <c r="F23" s="177">
        <f>'2005 Third Quarter'!B51</f>
        <v>1</v>
      </c>
      <c r="G23" s="178">
        <f>'2005 Third Quarter'!C51</f>
        <v>1.3394770681525932</v>
      </c>
      <c r="H23" s="179">
        <f>'2005 Fourth Quarter'!B50</f>
        <v>21</v>
      </c>
      <c r="I23" s="178">
        <f>'2005 Fourth Quarter'!C50</f>
        <v>14.493753882255504</v>
      </c>
      <c r="J23" s="180">
        <f>B23+D23+F23+H23</f>
        <v>28</v>
      </c>
      <c r="K23" s="181">
        <f>J23*200000/$J$22</f>
        <v>8.023704315033557</v>
      </c>
    </row>
    <row r="24" spans="1:11" ht="12.75">
      <c r="A24" s="171" t="s">
        <v>122</v>
      </c>
      <c r="B24" s="177">
        <f>'2005 First Quarter'!B53</f>
        <v>0</v>
      </c>
      <c r="C24" s="178">
        <f>'2005 First Quarter'!C53</f>
        <v>0</v>
      </c>
      <c r="D24" s="177">
        <f>'2005 Second Quarter'!B52</f>
        <v>0</v>
      </c>
      <c r="E24" s="178">
        <f>'2005 Second Quarter'!C52</f>
        <v>0</v>
      </c>
      <c r="F24" s="177">
        <f>'2005 Third Quarter'!B52</f>
        <v>0</v>
      </c>
      <c r="G24" s="178">
        <f>'2005 Third Quarter'!C52</f>
        <v>0</v>
      </c>
      <c r="H24" s="179">
        <f>'2005 Fourth Quarter'!B51</f>
        <v>3</v>
      </c>
      <c r="I24" s="178">
        <f>'2005 Fourth Quarter'!C51</f>
        <v>2.0705362688936435</v>
      </c>
      <c r="J24" s="180">
        <f>B24+D24+F24+H24</f>
        <v>3</v>
      </c>
      <c r="K24" s="181">
        <f>J24*200000/$J$22</f>
        <v>0.8596826051821668</v>
      </c>
    </row>
    <row r="25" spans="1:11" ht="13.5" thickBot="1">
      <c r="A25" s="195" t="s">
        <v>177</v>
      </c>
      <c r="B25" s="196">
        <f>'2005 First Quarter'!B54</f>
        <v>0</v>
      </c>
      <c r="C25" s="197">
        <f>'2005 First Quarter'!C54</f>
        <v>0</v>
      </c>
      <c r="D25" s="196">
        <f>'2005 Second Quarter'!B53</f>
        <v>0</v>
      </c>
      <c r="E25" s="197">
        <f>'2005 Second Quarter'!C53</f>
        <v>0</v>
      </c>
      <c r="F25" s="196">
        <f>'2005 Third Quarter'!B53</f>
        <v>0</v>
      </c>
      <c r="G25" s="197">
        <f>'2005 Third Quarter'!C53</f>
        <v>0</v>
      </c>
      <c r="H25" s="198">
        <f>'2005 Fourth Quarter'!B52</f>
        <v>0</v>
      </c>
      <c r="I25" s="197">
        <f>'2005 Fourth Quarter'!C52</f>
        <v>0</v>
      </c>
      <c r="J25" s="199">
        <f>B25+D25+F25+H25</f>
        <v>0</v>
      </c>
      <c r="K25" s="200">
        <f>J25*200000/$J$22</f>
        <v>0</v>
      </c>
    </row>
    <row r="26" spans="1:11" ht="7.5" customHeight="1" thickBot="1">
      <c r="A26" s="201"/>
      <c r="B26" s="201"/>
      <c r="C26" s="202"/>
      <c r="D26" s="201"/>
      <c r="E26" s="201"/>
      <c r="F26" s="201"/>
      <c r="G26" s="201"/>
      <c r="H26" s="201"/>
      <c r="I26" s="201"/>
      <c r="J26" s="201"/>
      <c r="K26" s="201"/>
    </row>
    <row r="27" spans="1:11" ht="12.75">
      <c r="A27" s="297" t="s">
        <v>68</v>
      </c>
      <c r="B27" s="298"/>
      <c r="C27" s="298"/>
      <c r="D27" s="298"/>
      <c r="E27" s="298"/>
      <c r="F27" s="298"/>
      <c r="G27" s="298"/>
      <c r="H27" s="298"/>
      <c r="I27" s="298"/>
      <c r="J27" s="298"/>
      <c r="K27" s="299"/>
    </row>
    <row r="28" spans="1:11" ht="12.75">
      <c r="A28" s="300" t="s">
        <v>69</v>
      </c>
      <c r="B28" s="301"/>
      <c r="C28" s="301"/>
      <c r="D28" s="301"/>
      <c r="E28" s="301"/>
      <c r="F28" s="301"/>
      <c r="G28" s="301"/>
      <c r="H28" s="301"/>
      <c r="I28" s="301"/>
      <c r="J28" s="301"/>
      <c r="K28" s="302"/>
    </row>
    <row r="29" spans="1:11" ht="12.75">
      <c r="A29" s="300"/>
      <c r="B29" s="301"/>
      <c r="C29" s="301"/>
      <c r="D29" s="301"/>
      <c r="E29" s="301"/>
      <c r="F29" s="301"/>
      <c r="G29" s="301"/>
      <c r="H29" s="301"/>
      <c r="I29" s="301"/>
      <c r="J29" s="301"/>
      <c r="K29" s="302"/>
    </row>
    <row r="30" spans="1:11" ht="13.5" thickBot="1">
      <c r="A30" s="303"/>
      <c r="B30" s="304"/>
      <c r="C30" s="304"/>
      <c r="D30" s="304"/>
      <c r="E30" s="304"/>
      <c r="F30" s="304"/>
      <c r="G30" s="304"/>
      <c r="H30" s="304"/>
      <c r="I30" s="304"/>
      <c r="J30" s="304"/>
      <c r="K30" s="305"/>
    </row>
  </sheetData>
  <mergeCells count="7">
    <mergeCell ref="A27:K27"/>
    <mergeCell ref="A28:K30"/>
    <mergeCell ref="B1:C1"/>
    <mergeCell ref="D1:E1"/>
    <mergeCell ref="F1:G1"/>
    <mergeCell ref="H1:I1"/>
    <mergeCell ref="J1:K1"/>
  </mergeCells>
  <printOptions/>
  <pageMargins left="0.75" right="0.75" top="1" bottom="1" header="0.5" footer="0.5"/>
  <pageSetup orientation="landscape"/>
  <headerFooter alignWithMargins="0">
    <oddFooter>&amp;L&amp;C&amp;R&amp;D</oddFooter>
  </headerFooter>
</worksheet>
</file>

<file path=xl/worksheets/sheet34.xml><?xml version="1.0" encoding="utf-8"?>
<worksheet xmlns="http://schemas.openxmlformats.org/spreadsheetml/2006/main" xmlns:r="http://schemas.openxmlformats.org/officeDocument/2006/relationships">
  <dimension ref="A1:F33"/>
  <sheetViews>
    <sheetView workbookViewId="0" topLeftCell="A1">
      <selection activeCell="A1" sqref="A1:E1"/>
    </sheetView>
  </sheetViews>
  <sheetFormatPr defaultColWidth="9.140625" defaultRowHeight="12.75"/>
  <cols>
    <col min="1" max="1" width="22.28125" style="0" customWidth="1"/>
    <col min="2" max="5" width="11.7109375" style="0" customWidth="1"/>
    <col min="6" max="16384" width="11.421875" style="0" customWidth="1"/>
  </cols>
  <sheetData>
    <row r="1" spans="1:5" ht="15.75">
      <c r="A1" s="279" t="s">
        <v>12</v>
      </c>
      <c r="B1" s="280"/>
      <c r="C1" s="280"/>
      <c r="D1" s="280"/>
      <c r="E1" s="310"/>
    </row>
    <row r="2" spans="1:5" ht="15.75">
      <c r="A2" s="283" t="s">
        <v>173</v>
      </c>
      <c r="B2" s="284"/>
      <c r="C2" s="284"/>
      <c r="D2" s="284"/>
      <c r="E2" s="314"/>
    </row>
    <row r="3" spans="1:5" ht="13.5" thickBot="1">
      <c r="A3" s="311" t="s">
        <v>11</v>
      </c>
      <c r="B3" s="312"/>
      <c r="C3" s="312"/>
      <c r="D3" s="312"/>
      <c r="E3" s="313"/>
    </row>
    <row r="4" spans="1:5" ht="15" customHeight="1" thickBot="1">
      <c r="A4" s="220" t="s">
        <v>202</v>
      </c>
      <c r="B4" s="214" t="s">
        <v>228</v>
      </c>
      <c r="C4" s="212" t="s">
        <v>229</v>
      </c>
      <c r="D4" s="212" t="s">
        <v>230</v>
      </c>
      <c r="E4" s="213" t="s">
        <v>231</v>
      </c>
    </row>
    <row r="5" spans="1:5" ht="15.75">
      <c r="A5" s="222" t="s">
        <v>128</v>
      </c>
      <c r="B5" s="216" t="str">
        <f>IF(ISNUMBER('2005 First Quarter'!D3),"X","")</f>
        <v>X</v>
      </c>
      <c r="C5" s="26" t="str">
        <f>IF(ISNUMBER('2005 Second Quarter'!D3),"X","")</f>
        <v>X</v>
      </c>
      <c r="D5" s="26" t="str">
        <f>IF(ISNUMBER('2005 Third Quarter'!D3),"X","")</f>
        <v>X</v>
      </c>
      <c r="E5" s="206" t="str">
        <f>IF(ISNUMBER('2005 Fourth Quarter'!D3),"X","")</f>
        <v>X</v>
      </c>
    </row>
    <row r="6" spans="1:5" ht="15.75">
      <c r="A6" s="222" t="s">
        <v>132</v>
      </c>
      <c r="B6" s="216" t="str">
        <f>IF(ISNUMBER('2005 First Quarter'!D4),"X","")</f>
        <v>X</v>
      </c>
      <c r="C6" s="26" t="str">
        <f>IF(ISNUMBER('2005 Second Quarter'!D4),"X","")</f>
        <v>X</v>
      </c>
      <c r="D6" s="26" t="str">
        <f>IF(ISNUMBER('2005 Third Quarter'!D4),"X","")</f>
        <v>X</v>
      </c>
      <c r="E6" s="206" t="str">
        <f>IF(ISNUMBER('2005 Fourth Quarter'!D4),"X","")</f>
        <v>X</v>
      </c>
    </row>
    <row r="7" spans="1:5" ht="15.75">
      <c r="A7" s="222" t="s">
        <v>186</v>
      </c>
      <c r="B7" s="216">
        <f>IF(ISNUMBER('2005 First Quarter'!D5),"X","")</f>
      </c>
      <c r="C7" s="26">
        <f>IF(ISNUMBER('2005 Second Quarter'!D5),"X","")</f>
      </c>
      <c r="D7" s="26">
        <f>IF(ISNUMBER('2005 Third Quarter'!D5),"X","")</f>
      </c>
      <c r="E7" s="206">
        <f>IF(ISNUMBER('2005 Fourth Quarter'!D5),"X","")</f>
      </c>
    </row>
    <row r="8" spans="1:5" ht="15.75">
      <c r="A8" s="222" t="s">
        <v>184</v>
      </c>
      <c r="B8" s="216" t="str">
        <f>IF(ISNUMBER('2005 First Quarter'!D6),"X","")</f>
        <v>X</v>
      </c>
      <c r="C8" s="26" t="str">
        <f>IF(ISNUMBER('2005 Second Quarter'!D6),"X","")</f>
        <v>X</v>
      </c>
      <c r="D8" s="26" t="str">
        <f>IF(ISNUMBER('2005 Third Quarter'!D6),"X","")</f>
        <v>X</v>
      </c>
      <c r="E8" s="206" t="str">
        <f>IF(ISNUMBER('2005 Fourth Quarter'!D6),"X","")</f>
        <v>X</v>
      </c>
    </row>
    <row r="9" spans="1:5" ht="15.75">
      <c r="A9" s="222" t="s">
        <v>187</v>
      </c>
      <c r="B9" s="216" t="str">
        <f>IF(ISNUMBER('2005 First Quarter'!D7),"X","")</f>
        <v>X</v>
      </c>
      <c r="C9" s="26" t="str">
        <f>IF(ISNUMBER('2005 Second Quarter'!D7),"X","")</f>
        <v>X</v>
      </c>
      <c r="D9" s="26" t="str">
        <f>IF(ISNUMBER('2005 Third Quarter'!D7),"X","")</f>
        <v>X</v>
      </c>
      <c r="E9" s="206" t="str">
        <f>IF(ISNUMBER('2005 Fourth Quarter'!D7),"X","")</f>
        <v>X</v>
      </c>
    </row>
    <row r="10" spans="1:5" ht="15.75">
      <c r="A10" s="222" t="s">
        <v>150</v>
      </c>
      <c r="B10" s="216" t="str">
        <f>IF(ISNUMBER('2005 First Quarter'!D8),"X","")</f>
        <v>X</v>
      </c>
      <c r="C10" s="26" t="str">
        <f>IF(ISNUMBER('2005 Second Quarter'!D8),"X","")</f>
        <v>X</v>
      </c>
      <c r="D10" s="26" t="str">
        <f>IF(ISNUMBER('2005 Third Quarter'!D8),"X","")</f>
        <v>X</v>
      </c>
      <c r="E10" s="206" t="str">
        <f>IF(ISNUMBER('2005 Fourth Quarter'!D8),"X","")</f>
        <v>X</v>
      </c>
    </row>
    <row r="11" spans="1:5" ht="15.75">
      <c r="A11" s="222" t="s">
        <v>151</v>
      </c>
      <c r="B11" s="216">
        <f>IF(ISNUMBER('2005 First Quarter'!D9),"X","")</f>
      </c>
      <c r="C11" s="26">
        <f>IF(ISNUMBER('2005 Second Quarter'!D9),"X","")</f>
      </c>
      <c r="D11" s="26">
        <f>IF(ISNUMBER('2005 Third Quarter'!D9),"X","")</f>
      </c>
      <c r="E11" s="226">
        <f>IF(ISNUMBER('2005 Fourth Quarter'!#REF!),"X","")</f>
      </c>
    </row>
    <row r="12" spans="1:5" ht="15.75">
      <c r="A12" s="222" t="s">
        <v>102</v>
      </c>
      <c r="B12" s="216">
        <f>IF(ISNUMBER('2005 First Quarter'!D10),"X","")</f>
      </c>
      <c r="C12" s="26">
        <f>IF(ISNUMBER('2005 Second Quarter'!D10),"X","")</f>
      </c>
      <c r="D12" s="26">
        <f>IF(ISNUMBER('2005 Third Quarter'!D10),"X","")</f>
      </c>
      <c r="E12" s="206">
        <f>IF(ISNUMBER('2005 Fourth Quarter'!D9),"X","")</f>
      </c>
    </row>
    <row r="13" spans="1:5" ht="15.75">
      <c r="A13" s="222" t="s">
        <v>127</v>
      </c>
      <c r="B13" s="216" t="str">
        <f>IF(ISNUMBER('2005 First Quarter'!D11),"X","")</f>
        <v>X</v>
      </c>
      <c r="C13" s="26" t="str">
        <f>IF(ISNUMBER('2005 Second Quarter'!D11),"X","")</f>
        <v>X</v>
      </c>
      <c r="D13" s="26" t="str">
        <f>IF(ISNUMBER('2005 Third Quarter'!D11),"X","")</f>
        <v>X</v>
      </c>
      <c r="E13" s="206" t="str">
        <f>IF(ISNUMBER('2005 Fourth Quarter'!D10),"X","")</f>
        <v>X</v>
      </c>
    </row>
    <row r="14" spans="1:5" ht="15.75">
      <c r="A14" s="222" t="s">
        <v>185</v>
      </c>
      <c r="B14" s="216">
        <f>IF(ISNUMBER('2005 First Quarter'!D12),"X","")</f>
      </c>
      <c r="C14" s="26">
        <f>IF(ISNUMBER('2005 Second Quarter'!D12),"X","")</f>
      </c>
      <c r="D14" s="26">
        <f>IF(ISNUMBER('2005 Third Quarter'!D12),"X","")</f>
      </c>
      <c r="E14" s="206">
        <f>IF(ISNUMBER('2005 Fourth Quarter'!D11),"X","")</f>
      </c>
    </row>
    <row r="15" spans="1:5" ht="15.75">
      <c r="A15" s="222" t="s">
        <v>162</v>
      </c>
      <c r="B15" s="216">
        <f>IF(ISNUMBER('2005 First Quarter'!D13),"X","")</f>
      </c>
      <c r="C15" s="100">
        <f>IF(ISNUMBER('2005 Second Quarter'!#REF!),"X","")</f>
      </c>
      <c r="D15" s="100">
        <f>IF(ISNUMBER('2005 Third Quarter'!#REF!),"X","")</f>
      </c>
      <c r="E15" s="226">
        <f>IF(ISNUMBER('2005 Fourth Quarter'!#REF!),"X","")</f>
      </c>
    </row>
    <row r="16" spans="1:6" ht="15.75">
      <c r="A16" s="222" t="s">
        <v>141</v>
      </c>
      <c r="B16" s="216">
        <f>IF(ISNUMBER('2005 First Quarter'!D14),"X","")</f>
      </c>
      <c r="C16" s="26">
        <f>IF(ISNUMBER('2005 Second Quarter'!D13),"X","")</f>
      </c>
      <c r="D16" s="26">
        <f>IF(ISNUMBER('2005 Third Quarter'!D13),"X","")</f>
      </c>
      <c r="E16" s="206" t="str">
        <f>IF(ISNUMBER('2005 Fourth Quarter'!D12),"X","")</f>
        <v>X</v>
      </c>
      <c r="F16" t="s">
        <v>242</v>
      </c>
    </row>
    <row r="17" spans="1:6" ht="15.75">
      <c r="A17" s="222" t="s">
        <v>142</v>
      </c>
      <c r="B17" s="216">
        <f>IF(ISNUMBER('2005 First Quarter'!D15),"X","")</f>
      </c>
      <c r="C17" s="26">
        <f>IF(ISNUMBER('2005 Second Quarter'!D14),"X","")</f>
      </c>
      <c r="D17" s="26">
        <f>IF(ISNUMBER('2005 Third Quarter'!D14),"X","")</f>
      </c>
      <c r="E17" s="206" t="str">
        <f>IF(ISNUMBER('2005 Fourth Quarter'!D13),"X","")</f>
        <v>X</v>
      </c>
      <c r="F17" t="s">
        <v>242</v>
      </c>
    </row>
    <row r="18" spans="1:5" ht="15.75">
      <c r="A18" s="222" t="s">
        <v>129</v>
      </c>
      <c r="B18" s="216" t="str">
        <f>IF(ISNUMBER('2005 First Quarter'!D16),"X","")</f>
        <v>X</v>
      </c>
      <c r="C18" s="26" t="str">
        <f>IF(ISNUMBER('2005 Second Quarter'!D15),"X","")</f>
        <v>X</v>
      </c>
      <c r="D18" s="26" t="str">
        <f>IF(ISNUMBER('2005 Third Quarter'!D15),"X","")</f>
        <v>X</v>
      </c>
      <c r="E18" s="206" t="str">
        <f>IF(ISNUMBER('2005 Fourth Quarter'!D14),"X","")</f>
        <v>X</v>
      </c>
    </row>
    <row r="19" spans="1:5" ht="15.75">
      <c r="A19" s="222" t="s">
        <v>149</v>
      </c>
      <c r="B19" s="216" t="str">
        <f>IF(ISNUMBER('2005 First Quarter'!D17),"X","")</f>
        <v>X</v>
      </c>
      <c r="C19" s="26" t="str">
        <f>IF(ISNUMBER('2005 Second Quarter'!D16),"X","")</f>
        <v>X</v>
      </c>
      <c r="D19" s="26" t="str">
        <f>IF(ISNUMBER('2005 Third Quarter'!D16),"X","")</f>
        <v>X</v>
      </c>
      <c r="E19" s="206" t="str">
        <f>IF(ISNUMBER('2005 Fourth Quarter'!D15),"X","")</f>
        <v>X</v>
      </c>
    </row>
    <row r="20" spans="1:5" ht="15.75">
      <c r="A20" s="222" t="s">
        <v>130</v>
      </c>
      <c r="B20" s="216" t="str">
        <f>IF(ISNUMBER('2005 First Quarter'!D18),"X","")</f>
        <v>X</v>
      </c>
      <c r="C20" s="26" t="str">
        <f>IF(ISNUMBER('2005 Second Quarter'!D17),"X","")</f>
        <v>X</v>
      </c>
      <c r="D20" s="26" t="str">
        <f>IF(ISNUMBER('2005 Third Quarter'!D17),"X","")</f>
        <v>X</v>
      </c>
      <c r="E20" s="206" t="str">
        <f>IF(ISNUMBER('2005 Fourth Quarter'!D16),"X","")</f>
        <v>X</v>
      </c>
    </row>
    <row r="21" spans="1:6" ht="15.75">
      <c r="A21" s="222" t="s">
        <v>147</v>
      </c>
      <c r="B21" s="216">
        <f>IF(ISNUMBER('2005 First Quarter'!D19),"X","")</f>
      </c>
      <c r="C21" s="26">
        <f>IF(ISNUMBER('2005 Second Quarter'!D18),"X","")</f>
      </c>
      <c r="D21" s="26">
        <f>IF(ISNUMBER('2005 Third Quarter'!D18),"X","")</f>
      </c>
      <c r="E21" s="206" t="str">
        <f>IF(ISNUMBER('2005 Fourth Quarter'!D17),"X","")</f>
        <v>X</v>
      </c>
      <c r="F21" t="s">
        <v>242</v>
      </c>
    </row>
    <row r="22" spans="1:6" ht="15.75">
      <c r="A22" s="222" t="s">
        <v>140</v>
      </c>
      <c r="B22" s="216">
        <f>IF(ISNUMBER('2005 First Quarter'!D20),"X","")</f>
      </c>
      <c r="C22" s="26">
        <f>IF(ISNUMBER('2005 Second Quarter'!D19),"X","")</f>
      </c>
      <c r="D22" s="26">
        <f>IF(ISNUMBER('2005 Third Quarter'!D19),"X","")</f>
      </c>
      <c r="E22" s="206" t="str">
        <f>IF(ISNUMBER('2005 Fourth Quarter'!D18),"X","")</f>
        <v>X</v>
      </c>
      <c r="F22" t="s">
        <v>242</v>
      </c>
    </row>
    <row r="23" spans="1:5" ht="15.75">
      <c r="A23" s="222" t="s">
        <v>164</v>
      </c>
      <c r="B23" s="216">
        <f>IF(ISNUMBER('2005 First Quarter'!D21),"X","")</f>
      </c>
      <c r="C23" s="26">
        <f>IF(ISNUMBER('2005 Second Quarter'!D20),"X","")</f>
      </c>
      <c r="D23" s="26">
        <f>IF(ISNUMBER('2005 Third Quarter'!D20),"X","")</f>
      </c>
      <c r="E23" s="206">
        <f>IF(ISNUMBER('2005 Fourth Quarter'!D19),"X","")</f>
      </c>
    </row>
    <row r="24" spans="1:5" ht="15.75">
      <c r="A24" s="222" t="s">
        <v>134</v>
      </c>
      <c r="B24" s="216" t="str">
        <f>IF(ISNUMBER('2005 First Quarter'!D22),"X","")</f>
        <v>X</v>
      </c>
      <c r="C24" s="26" t="str">
        <f>IF(ISNUMBER('2005 Second Quarter'!D21),"X","")</f>
        <v>X</v>
      </c>
      <c r="D24" s="26" t="str">
        <f>IF(ISNUMBER('2005 Third Quarter'!D21),"X","")</f>
        <v>X</v>
      </c>
      <c r="E24" s="206" t="str">
        <f>IF(ISNUMBER('2005 Fourth Quarter'!D20),"X","")</f>
        <v>X</v>
      </c>
    </row>
    <row r="25" spans="1:5" ht="15.75">
      <c r="A25" s="222" t="s">
        <v>189</v>
      </c>
      <c r="B25" s="216" t="str">
        <f>IF(ISNUMBER('2005 First Quarter'!D23),"X","")</f>
        <v>X</v>
      </c>
      <c r="C25" s="26" t="str">
        <f>IF(ISNUMBER('2005 Second Quarter'!D22),"X","")</f>
        <v>X</v>
      </c>
      <c r="D25" s="26" t="str">
        <f>IF(ISNUMBER('2005 Third Quarter'!D22),"X","")</f>
        <v>X</v>
      </c>
      <c r="E25" s="206" t="str">
        <f>IF(ISNUMBER('2005 Fourth Quarter'!D21),"X","")</f>
        <v>X</v>
      </c>
    </row>
    <row r="26" spans="1:5" ht="15.75">
      <c r="A26" s="222" t="s">
        <v>190</v>
      </c>
      <c r="B26" s="216" t="str">
        <f>IF(ISNUMBER('2005 First Quarter'!D24),"X","")</f>
        <v>X</v>
      </c>
      <c r="C26" s="26" t="str">
        <f>IF(ISNUMBER('2005 Second Quarter'!D23),"X","")</f>
        <v>X</v>
      </c>
      <c r="D26" s="26" t="str">
        <f>IF(ISNUMBER('2005 Third Quarter'!D23),"X","")</f>
        <v>X</v>
      </c>
      <c r="E26" s="206" t="str">
        <f>IF(ISNUMBER('2005 Fourth Quarter'!D22),"X","")</f>
        <v>X</v>
      </c>
    </row>
    <row r="27" spans="1:5" ht="15.75">
      <c r="A27" s="222" t="s">
        <v>197</v>
      </c>
      <c r="B27" s="216" t="str">
        <f>IF(ISNUMBER('2005 First Quarter'!D25),"X","")</f>
        <v>X</v>
      </c>
      <c r="C27" s="26" t="str">
        <f>IF(ISNUMBER('2005 Second Quarter'!D24),"X","")</f>
        <v>X</v>
      </c>
      <c r="D27" s="26" t="str">
        <f>IF(ISNUMBER('2005 Third Quarter'!D24),"X","")</f>
        <v>X</v>
      </c>
      <c r="E27" s="206" t="str">
        <f>IF(ISNUMBER('2005 Fourth Quarter'!D23),"X","")</f>
        <v>X</v>
      </c>
    </row>
    <row r="28" spans="1:5" ht="15.75">
      <c r="A28" s="222" t="s">
        <v>161</v>
      </c>
      <c r="B28" s="216">
        <f>IF(ISNUMBER('2005 First Quarter'!D26),"X","")</f>
      </c>
      <c r="C28" s="26">
        <f>IF(ISNUMBER('2005 Second Quarter'!D25),"X","")</f>
      </c>
      <c r="D28" s="26">
        <f>IF(ISNUMBER('2005 Third Quarter'!D25),"X","")</f>
      </c>
      <c r="E28" s="206">
        <f>IF(ISNUMBER('2005 Fourth Quarter'!D24),"X","")</f>
      </c>
    </row>
    <row r="29" spans="1:5" ht="16.5" thickBot="1">
      <c r="A29" s="223" t="s">
        <v>131</v>
      </c>
      <c r="B29" s="216" t="str">
        <f>IF(ISNUMBER('2005 First Quarter'!D27),"X","")</f>
        <v>X</v>
      </c>
      <c r="C29" s="26" t="str">
        <f>IF(ISNUMBER('2005 Second Quarter'!D26),"X","")</f>
        <v>X</v>
      </c>
      <c r="D29" s="26" t="str">
        <f>IF(ISNUMBER('2005 Third Quarter'!D26),"X","")</f>
        <v>X</v>
      </c>
      <c r="E29" s="206" t="str">
        <f>IF(ISNUMBER('2005 Fourth Quarter'!D25),"X","")</f>
        <v>X</v>
      </c>
    </row>
    <row r="30" spans="1:5" ht="16.5" thickBot="1">
      <c r="A30" s="224" t="s">
        <v>169</v>
      </c>
      <c r="B30" s="217">
        <f>COUNTIF(B5:B29,"X")</f>
        <v>14</v>
      </c>
      <c r="C30" s="119">
        <f>COUNTIF(C5:C29,"X")</f>
        <v>14</v>
      </c>
      <c r="D30" s="119">
        <f>COUNTIF(D5:D29,"X")</f>
        <v>14</v>
      </c>
      <c r="E30" s="207">
        <f>COUNTIF(E5:E29,"X")</f>
        <v>18</v>
      </c>
    </row>
    <row r="31" spans="1:5" ht="15.75">
      <c r="A31" s="221" t="s">
        <v>166</v>
      </c>
      <c r="B31" s="218">
        <f>'2005 First Quarter'!B31</f>
        <v>25</v>
      </c>
      <c r="C31" s="204">
        <f>'2005 Second Quarter'!B30</f>
        <v>24</v>
      </c>
      <c r="D31" s="204">
        <f>'2005 Third Quarter'!B30</f>
        <v>24</v>
      </c>
      <c r="E31" s="208">
        <f>'2005 Fourth Quarter'!B29</f>
        <v>23</v>
      </c>
    </row>
    <row r="32" spans="1:5" ht="16.5" thickBot="1">
      <c r="A32" s="225" t="s">
        <v>170</v>
      </c>
      <c r="B32" s="219">
        <f>B30/B31</f>
        <v>0.56</v>
      </c>
      <c r="C32" s="29">
        <f>C30/C31</f>
        <v>0.5833333333333334</v>
      </c>
      <c r="D32" s="29">
        <f>D30/D31</f>
        <v>0.5833333333333334</v>
      </c>
      <c r="E32" s="209">
        <f>E30/E31</f>
        <v>0.782608695652174</v>
      </c>
    </row>
    <row r="33" ht="12.75">
      <c r="A33" s="1"/>
    </row>
  </sheetData>
  <mergeCells count="3">
    <mergeCell ref="A1:E1"/>
    <mergeCell ref="A3:E3"/>
    <mergeCell ref="A2:E2"/>
  </mergeCells>
  <hyperlinks>
    <hyperlink ref="A3:E3" r:id="rId1" display="http://www.unols.org/safetyrept.html"/>
    <hyperlink ref="A3" r:id="rId2" display="http://www.unols.org/committees/rvoc/rvoc_only/safetyrept.asp"/>
  </hyperlink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3:F117"/>
  <sheetViews>
    <sheetView workbookViewId="0" topLeftCell="A1">
      <selection activeCell="A1" sqref="A1"/>
    </sheetView>
  </sheetViews>
  <sheetFormatPr defaultColWidth="9.140625" defaultRowHeight="12.75"/>
  <cols>
    <col min="1" max="1" width="16.7109375" style="0" bestFit="1" customWidth="1"/>
    <col min="2" max="2" width="10.7109375" style="0" bestFit="1" customWidth="1"/>
    <col min="3" max="3" width="13.421875" style="0" bestFit="1" customWidth="1"/>
    <col min="4" max="4" width="11.28125" style="0" bestFit="1" customWidth="1"/>
    <col min="5" max="5" width="12.421875" style="0" bestFit="1" customWidth="1"/>
    <col min="6" max="6" width="8.8515625" style="0" customWidth="1"/>
    <col min="7" max="16384" width="11.421875" style="0" customWidth="1"/>
  </cols>
  <sheetData>
    <row r="3" spans="2:6" ht="12.75">
      <c r="B3" t="s">
        <v>75</v>
      </c>
      <c r="C3" t="s">
        <v>76</v>
      </c>
      <c r="D3" t="s">
        <v>77</v>
      </c>
      <c r="E3" t="s">
        <v>78</v>
      </c>
      <c r="F3" t="s">
        <v>79</v>
      </c>
    </row>
    <row r="4" spans="1:6" ht="12.75">
      <c r="A4" t="str">
        <f>'2004 Year Comparisons'!A23</f>
        <v>Total Accidents</v>
      </c>
      <c r="B4" s="21">
        <f>'2005 Year Comparisons'!C23</f>
        <v>6.966941860870171</v>
      </c>
      <c r="C4" s="21">
        <f>'2005 Year Comparisons'!E23</f>
        <v>2.7775463155848126</v>
      </c>
      <c r="D4" s="21">
        <f>'2005 Year Comparisons'!G23</f>
        <v>1.3394770681525932</v>
      </c>
      <c r="E4" s="21">
        <f>'2005 Year Comparisons'!I23</f>
        <v>14.493753882255504</v>
      </c>
      <c r="F4" s="21">
        <f>'2005 Year Comparisons'!K23</f>
        <v>8.023704315033557</v>
      </c>
    </row>
    <row r="5" spans="1:6" ht="12.75">
      <c r="A5" t="str">
        <f>'2004 Year Comparisons'!A24</f>
        <v>Lost Time Accidents</v>
      </c>
      <c r="B5" s="21">
        <f>'2005 Year Comparisons'!C24</f>
        <v>0</v>
      </c>
      <c r="C5" s="21">
        <f>'2005 Year Comparisons'!E24</f>
        <v>0</v>
      </c>
      <c r="D5" s="21">
        <f>'2005 Year Comparisons'!G24</f>
        <v>0</v>
      </c>
      <c r="E5" s="21">
        <f>'2005 Year Comparisons'!I24</f>
        <v>2.0705362688936435</v>
      </c>
      <c r="F5" s="21">
        <f>'2005 Year Comparisons'!K24</f>
        <v>0.8596826051821668</v>
      </c>
    </row>
    <row r="6" spans="1:6" ht="12.75">
      <c r="A6" t="s">
        <v>80</v>
      </c>
      <c r="B6">
        <v>5.427272727272727</v>
      </c>
      <c r="C6">
        <v>5.427272727272727</v>
      </c>
      <c r="D6">
        <v>5.427272727272727</v>
      </c>
      <c r="E6">
        <v>5.427272727272727</v>
      </c>
      <c r="F6">
        <v>5.427272727272727</v>
      </c>
    </row>
    <row r="7" spans="1:6" ht="12.75">
      <c r="A7" t="str">
        <f>'2004 Year Comparisons'!A25</f>
        <v>Lost Days</v>
      </c>
      <c r="B7" s="21">
        <f>'2005 Year Comparisons'!C25</f>
        <v>0</v>
      </c>
      <c r="C7" s="21">
        <f>'2005 Year Comparisons'!E25</f>
        <v>0</v>
      </c>
      <c r="D7" s="21">
        <f>'2005 Year Comparisons'!G25</f>
        <v>0</v>
      </c>
      <c r="E7" s="21">
        <f>'2005 Year Comparisons'!I25</f>
        <v>0</v>
      </c>
      <c r="F7" s="21">
        <f>'2005 Year Comparisons'!K25</f>
        <v>0</v>
      </c>
    </row>
    <row r="8" spans="1:6" ht="12.75">
      <c r="A8" t="s">
        <v>80</v>
      </c>
      <c r="B8">
        <v>246.86666666666667</v>
      </c>
      <c r="C8">
        <v>246.86666666666667</v>
      </c>
      <c r="D8">
        <v>246.86666666666667</v>
      </c>
      <c r="E8">
        <v>246.86666666666667</v>
      </c>
      <c r="F8">
        <v>246.86666666666667</v>
      </c>
    </row>
    <row r="76" ht="12.75">
      <c r="A76" t="s">
        <v>81</v>
      </c>
    </row>
    <row r="77" ht="12.75">
      <c r="A77" t="s">
        <v>82</v>
      </c>
    </row>
    <row r="79" ht="12.75">
      <c r="A79" t="s">
        <v>83</v>
      </c>
    </row>
    <row r="83" ht="12.75">
      <c r="A83" t="s">
        <v>84</v>
      </c>
    </row>
    <row r="85" ht="12.75">
      <c r="A85" t="s">
        <v>85</v>
      </c>
    </row>
    <row r="86" ht="12.75">
      <c r="A86" t="s">
        <v>86</v>
      </c>
    </row>
    <row r="87" ht="12.75">
      <c r="A87" t="s">
        <v>87</v>
      </c>
    </row>
    <row r="88" ht="12.75">
      <c r="A88" t="s">
        <v>88</v>
      </c>
    </row>
    <row r="89" ht="12.75">
      <c r="A89" t="s">
        <v>89</v>
      </c>
    </row>
    <row r="90" spans="1:2" ht="12.75">
      <c r="A90" t="s">
        <v>90</v>
      </c>
      <c r="B90" t="s">
        <v>91</v>
      </c>
    </row>
    <row r="91" spans="1:2" ht="12.75">
      <c r="A91" s="101">
        <v>1989</v>
      </c>
      <c r="B91" s="101">
        <v>7.2</v>
      </c>
    </row>
    <row r="92" spans="1:2" ht="12.75">
      <c r="A92" s="101">
        <v>1990</v>
      </c>
      <c r="B92" s="101">
        <v>6.8</v>
      </c>
    </row>
    <row r="93" spans="1:2" ht="12.75">
      <c r="A93" s="101">
        <v>1991</v>
      </c>
      <c r="B93" s="101">
        <v>6.8</v>
      </c>
    </row>
    <row r="94" spans="1:2" ht="12.75">
      <c r="A94" s="101">
        <v>1992</v>
      </c>
      <c r="B94" s="101">
        <v>5.4</v>
      </c>
    </row>
    <row r="95" spans="1:2" ht="12.75">
      <c r="A95" s="101">
        <v>1993</v>
      </c>
      <c r="B95" s="101">
        <v>5.5</v>
      </c>
    </row>
    <row r="96" spans="1:2" ht="12.75">
      <c r="A96" s="101">
        <v>1994</v>
      </c>
      <c r="B96" s="101">
        <v>5</v>
      </c>
    </row>
    <row r="97" spans="1:2" ht="12.75">
      <c r="A97" s="101">
        <v>1995</v>
      </c>
      <c r="B97" s="101">
        <v>4.8</v>
      </c>
    </row>
    <row r="98" spans="1:2" ht="12.75">
      <c r="A98" s="101">
        <v>1996</v>
      </c>
      <c r="B98" s="101">
        <v>5.1</v>
      </c>
    </row>
    <row r="99" spans="1:2" ht="12.75">
      <c r="A99" s="101">
        <v>1997</v>
      </c>
      <c r="B99" s="101">
        <v>4.9</v>
      </c>
    </row>
    <row r="100" spans="1:2" ht="12.75">
      <c r="A100" s="101">
        <v>1998</v>
      </c>
      <c r="B100" s="101">
        <v>3.9</v>
      </c>
    </row>
    <row r="101" spans="1:2" ht="12.75">
      <c r="A101" s="101">
        <v>1999</v>
      </c>
      <c r="B101" s="101">
        <v>4.3</v>
      </c>
    </row>
    <row r="102" spans="1:2" ht="12.75">
      <c r="A102" t="s">
        <v>92</v>
      </c>
      <c r="B102">
        <f>AVERAGE(B91:B101)</f>
        <v>5.427272727272727</v>
      </c>
    </row>
    <row r="106" ht="12.75">
      <c r="A106" t="s">
        <v>84</v>
      </c>
    </row>
    <row r="108" ht="12.75">
      <c r="A108" t="s">
        <v>93</v>
      </c>
    </row>
    <row r="109" ht="12.75">
      <c r="A109" t="s">
        <v>86</v>
      </c>
    </row>
    <row r="110" ht="12.75">
      <c r="A110" t="s">
        <v>94</v>
      </c>
    </row>
    <row r="111" ht="12.75">
      <c r="A111" t="s">
        <v>88</v>
      </c>
    </row>
    <row r="112" ht="12.75">
      <c r="A112" t="s">
        <v>89</v>
      </c>
    </row>
    <row r="113" spans="1:2" ht="12.75">
      <c r="A113" t="s">
        <v>90</v>
      </c>
      <c r="B113" t="s">
        <v>91</v>
      </c>
    </row>
    <row r="114" spans="1:2" ht="12.75">
      <c r="A114" s="101">
        <v>1989</v>
      </c>
      <c r="B114" s="101">
        <v>261.7</v>
      </c>
    </row>
    <row r="115" spans="1:2" ht="12.75">
      <c r="A115" s="101">
        <v>1990</v>
      </c>
      <c r="B115" s="101">
        <v>226</v>
      </c>
    </row>
    <row r="116" spans="1:2" ht="12.75">
      <c r="A116" s="101">
        <v>1991</v>
      </c>
      <c r="B116" s="101">
        <v>252.9</v>
      </c>
    </row>
    <row r="117" spans="1:2" ht="12.75">
      <c r="A117" t="s">
        <v>95</v>
      </c>
      <c r="B117">
        <f>AVERAGE(B114:B116)</f>
        <v>246.86666666666667</v>
      </c>
    </row>
  </sheetData>
  <printOptions/>
  <pageMargins left="0.75" right="0.75" top="1" bottom="1" header="0.5" footer="0.5"/>
  <pageSetup orientation="portrait" paperSize="9"/>
  <drawing r:id="rId1"/>
</worksheet>
</file>

<file path=xl/worksheets/sheet36.xml><?xml version="1.0" encoding="utf-8"?>
<worksheet xmlns="http://schemas.openxmlformats.org/spreadsheetml/2006/main" xmlns:r="http://schemas.openxmlformats.org/officeDocument/2006/relationships">
  <dimension ref="A1:O53"/>
  <sheetViews>
    <sheetView tabSelected="1" workbookViewId="0" topLeftCell="A1">
      <pane xSplit="1" ySplit="2" topLeftCell="B3" activePane="bottomRight" state="frozen"/>
      <selection pane="topLeft" activeCell="A1" sqref="A1"/>
      <selection pane="topRight" activeCell="B1" sqref="B1"/>
      <selection pane="bottomLeft" activeCell="A3" sqref="A3"/>
      <selection pane="bottomRight" activeCell="A2" sqref="A2"/>
    </sheetView>
  </sheetViews>
  <sheetFormatPr defaultColWidth="9.140625" defaultRowHeight="12.75"/>
  <cols>
    <col min="1" max="1" width="23.00390625" style="0" customWidth="1"/>
    <col min="2" max="2" width="11.421875" style="0" customWidth="1"/>
    <col min="3" max="3" width="10.421875" style="0" customWidth="1"/>
    <col min="4" max="4" width="11.421875" style="0" customWidth="1"/>
    <col min="5" max="5" width="11.00390625" style="0" customWidth="1"/>
    <col min="6" max="6" width="10.140625" style="0" customWidth="1"/>
    <col min="7" max="7" width="9.8515625" style="0" customWidth="1"/>
    <col min="8" max="8" width="8.8515625" style="0" customWidth="1"/>
    <col min="9" max="9" width="10.421875" style="0" customWidth="1"/>
    <col min="10" max="10" width="11.8515625" style="0" customWidth="1"/>
    <col min="11" max="11" width="9.8515625" style="0" customWidth="1"/>
    <col min="12" max="12" width="10.421875" style="0" customWidth="1"/>
    <col min="13" max="13" width="8.8515625" style="0" customWidth="1"/>
    <col min="14" max="15" width="27.7109375" style="0" customWidth="1"/>
    <col min="16" max="16384" width="8.8515625" style="0" customWidth="1"/>
  </cols>
  <sheetData>
    <row r="1" spans="1:14" s="1" customFormat="1" ht="25.5" customHeight="1">
      <c r="A1" s="278" t="s">
        <v>214</v>
      </c>
      <c r="B1" s="278"/>
      <c r="C1" s="278"/>
      <c r="D1" s="278"/>
      <c r="E1" s="278"/>
      <c r="F1" s="278"/>
      <c r="G1" s="278"/>
      <c r="H1" s="278"/>
      <c r="I1" s="278"/>
      <c r="J1" s="278"/>
      <c r="K1" s="278"/>
      <c r="L1" s="278"/>
      <c r="M1" s="278"/>
      <c r="N1" s="1" t="s">
        <v>139</v>
      </c>
    </row>
    <row r="2" spans="1:15" s="1" customFormat="1" ht="38.25">
      <c r="A2" s="1" t="s">
        <v>116</v>
      </c>
      <c r="B2" s="2" t="s">
        <v>117</v>
      </c>
      <c r="C2" s="2" t="s">
        <v>118</v>
      </c>
      <c r="D2" s="1" t="s">
        <v>119</v>
      </c>
      <c r="E2" s="1" t="s">
        <v>120</v>
      </c>
      <c r="F2" s="1" t="s">
        <v>121</v>
      </c>
      <c r="G2" s="1" t="s">
        <v>122</v>
      </c>
      <c r="H2" s="1" t="s">
        <v>123</v>
      </c>
      <c r="I2" s="1" t="s">
        <v>124</v>
      </c>
      <c r="J2" s="1" t="s">
        <v>125</v>
      </c>
      <c r="K2" s="1" t="s">
        <v>121</v>
      </c>
      <c r="L2" s="1" t="s">
        <v>122</v>
      </c>
      <c r="M2" s="1" t="s">
        <v>123</v>
      </c>
      <c r="N2" s="1" t="s">
        <v>137</v>
      </c>
      <c r="O2" s="1" t="s">
        <v>138</v>
      </c>
    </row>
    <row r="3" spans="1:3" ht="12.75">
      <c r="A3" s="1" t="s">
        <v>237</v>
      </c>
      <c r="B3" s="18">
        <v>38718</v>
      </c>
      <c r="C3" s="18">
        <v>38807</v>
      </c>
    </row>
    <row r="4" spans="1:14" ht="12.75">
      <c r="A4" s="1" t="s">
        <v>128</v>
      </c>
      <c r="B4" s="18">
        <v>38718</v>
      </c>
      <c r="C4" s="18">
        <v>38807</v>
      </c>
      <c r="D4">
        <v>18</v>
      </c>
      <c r="E4">
        <v>396</v>
      </c>
      <c r="F4">
        <v>0</v>
      </c>
      <c r="G4">
        <v>0</v>
      </c>
      <c r="H4">
        <v>0</v>
      </c>
      <c r="I4">
        <v>72</v>
      </c>
      <c r="J4">
        <v>764</v>
      </c>
      <c r="K4">
        <v>1</v>
      </c>
      <c r="L4">
        <v>1</v>
      </c>
      <c r="M4">
        <v>1</v>
      </c>
      <c r="N4" t="s">
        <v>234</v>
      </c>
    </row>
    <row r="5" spans="1:13" ht="12.75">
      <c r="A5" s="1" t="s">
        <v>132</v>
      </c>
      <c r="B5" s="18">
        <v>38718</v>
      </c>
      <c r="C5" s="18">
        <v>38807</v>
      </c>
      <c r="D5">
        <v>2</v>
      </c>
      <c r="E5">
        <v>8</v>
      </c>
      <c r="F5">
        <v>0</v>
      </c>
      <c r="G5">
        <v>0</v>
      </c>
      <c r="H5">
        <v>0</v>
      </c>
      <c r="I5">
        <v>88</v>
      </c>
      <c r="J5">
        <v>100</v>
      </c>
      <c r="K5">
        <v>0</v>
      </c>
      <c r="L5">
        <v>0</v>
      </c>
      <c r="M5">
        <v>0</v>
      </c>
    </row>
    <row r="6" spans="1:3" ht="12.75">
      <c r="A6" s="1" t="s">
        <v>186</v>
      </c>
      <c r="B6" s="18">
        <v>38718</v>
      </c>
      <c r="C6" s="18">
        <v>38807</v>
      </c>
    </row>
    <row r="7" spans="1:13" ht="12.75">
      <c r="A7" s="1" t="s">
        <v>187</v>
      </c>
      <c r="B7" s="18">
        <v>38718</v>
      </c>
      <c r="C7" s="18">
        <v>38807</v>
      </c>
      <c r="D7">
        <v>7</v>
      </c>
      <c r="E7">
        <v>14</v>
      </c>
      <c r="F7">
        <v>0</v>
      </c>
      <c r="G7">
        <v>0</v>
      </c>
      <c r="H7">
        <v>0</v>
      </c>
      <c r="I7">
        <v>83</v>
      </c>
      <c r="J7">
        <v>166</v>
      </c>
      <c r="K7">
        <v>0</v>
      </c>
      <c r="L7">
        <v>0</v>
      </c>
      <c r="M7">
        <v>0</v>
      </c>
    </row>
    <row r="8" spans="1:3" ht="12.75">
      <c r="A8" s="1" t="s">
        <v>150</v>
      </c>
      <c r="B8" s="18">
        <v>38718</v>
      </c>
      <c r="C8" s="18">
        <v>38807</v>
      </c>
    </row>
    <row r="9" spans="1:13" ht="12.75">
      <c r="A9" s="1" t="s">
        <v>236</v>
      </c>
      <c r="B9" s="18">
        <v>38718</v>
      </c>
      <c r="C9" s="18">
        <v>38807</v>
      </c>
      <c r="D9">
        <v>6</v>
      </c>
      <c r="E9">
        <v>48</v>
      </c>
      <c r="F9">
        <v>0</v>
      </c>
      <c r="G9">
        <v>0</v>
      </c>
      <c r="H9">
        <v>0</v>
      </c>
      <c r="I9">
        <v>84</v>
      </c>
      <c r="J9">
        <v>672</v>
      </c>
      <c r="K9">
        <v>0</v>
      </c>
      <c r="L9">
        <v>0</v>
      </c>
      <c r="M9">
        <v>0</v>
      </c>
    </row>
    <row r="10" spans="1:3" ht="12.75">
      <c r="A10" s="1" t="s">
        <v>102</v>
      </c>
      <c r="B10" s="18">
        <v>38718</v>
      </c>
      <c r="C10" s="18">
        <v>38807</v>
      </c>
    </row>
    <row r="11" spans="1:14" ht="12.75">
      <c r="A11" s="1" t="s">
        <v>127</v>
      </c>
      <c r="B11" s="18">
        <v>38718</v>
      </c>
      <c r="C11" s="18">
        <v>38807</v>
      </c>
      <c r="D11">
        <v>72</v>
      </c>
      <c r="E11">
        <v>764</v>
      </c>
      <c r="F11">
        <v>1</v>
      </c>
      <c r="G11">
        <v>1</v>
      </c>
      <c r="H11">
        <v>1</v>
      </c>
      <c r="I11">
        <v>12</v>
      </c>
      <c r="J11">
        <v>272</v>
      </c>
      <c r="K11">
        <v>0</v>
      </c>
      <c r="L11">
        <v>0</v>
      </c>
      <c r="M11">
        <v>0</v>
      </c>
      <c r="N11" t="s">
        <v>235</v>
      </c>
    </row>
    <row r="12" spans="1:3" ht="12.75">
      <c r="A12" s="1" t="s">
        <v>185</v>
      </c>
      <c r="B12" s="18">
        <v>38718</v>
      </c>
      <c r="C12" s="18">
        <v>38807</v>
      </c>
    </row>
    <row r="13" spans="1:3" ht="12.75">
      <c r="A13" s="1" t="s">
        <v>213</v>
      </c>
      <c r="B13" s="18">
        <v>38718</v>
      </c>
      <c r="C13" s="18">
        <v>38807</v>
      </c>
    </row>
    <row r="14" spans="1:13" ht="12.75">
      <c r="A14" s="1" t="s">
        <v>141</v>
      </c>
      <c r="B14" s="18">
        <v>38718</v>
      </c>
      <c r="C14" s="18">
        <v>38807</v>
      </c>
      <c r="D14">
        <v>0</v>
      </c>
      <c r="E14">
        <v>0</v>
      </c>
      <c r="F14">
        <v>0</v>
      </c>
      <c r="G14">
        <v>0</v>
      </c>
      <c r="H14">
        <v>0</v>
      </c>
      <c r="I14">
        <v>81</v>
      </c>
      <c r="J14">
        <v>1701</v>
      </c>
      <c r="K14">
        <v>0</v>
      </c>
      <c r="L14">
        <v>0</v>
      </c>
      <c r="M14">
        <v>0</v>
      </c>
    </row>
    <row r="15" spans="1:14" ht="12.75">
      <c r="A15" s="1" t="s">
        <v>142</v>
      </c>
      <c r="B15" s="18">
        <v>38718</v>
      </c>
      <c r="C15" s="18">
        <v>38807</v>
      </c>
      <c r="D15">
        <v>2</v>
      </c>
      <c r="E15">
        <v>24</v>
      </c>
      <c r="F15">
        <v>0</v>
      </c>
      <c r="G15">
        <v>0</v>
      </c>
      <c r="H15">
        <v>0</v>
      </c>
      <c r="I15">
        <v>78</v>
      </c>
      <c r="J15">
        <v>936</v>
      </c>
      <c r="K15">
        <v>1</v>
      </c>
      <c r="L15">
        <v>1</v>
      </c>
      <c r="M15">
        <v>0</v>
      </c>
      <c r="N15" t="s">
        <v>244</v>
      </c>
    </row>
    <row r="16" spans="1:13" s="16" customFormat="1" ht="12.75">
      <c r="A16" s="16" t="s">
        <v>129</v>
      </c>
      <c r="B16" s="18">
        <v>38718</v>
      </c>
      <c r="C16" s="18">
        <v>38807</v>
      </c>
      <c r="D16" s="16">
        <v>0</v>
      </c>
      <c r="E16" s="16">
        <v>0</v>
      </c>
      <c r="F16" s="16">
        <v>0</v>
      </c>
      <c r="G16" s="16">
        <v>0</v>
      </c>
      <c r="H16" s="16">
        <v>0</v>
      </c>
      <c r="I16" s="16">
        <v>91</v>
      </c>
      <c r="J16" s="16">
        <v>171</v>
      </c>
      <c r="K16" s="16">
        <v>0</v>
      </c>
      <c r="L16" s="16">
        <v>0</v>
      </c>
      <c r="M16" s="16">
        <v>0</v>
      </c>
    </row>
    <row r="17" spans="1:13" ht="12.75">
      <c r="A17" s="1" t="s">
        <v>149</v>
      </c>
      <c r="B17" s="18">
        <v>38718</v>
      </c>
      <c r="C17" s="18">
        <v>38807</v>
      </c>
      <c r="D17" s="16"/>
      <c r="E17" s="16"/>
      <c r="F17" s="16"/>
      <c r="G17" s="16"/>
      <c r="H17" s="16"/>
      <c r="I17" s="16"/>
      <c r="J17" s="16"/>
      <c r="K17" s="16"/>
      <c r="L17" s="16"/>
      <c r="M17" s="16"/>
    </row>
    <row r="18" spans="1:3" ht="12.75">
      <c r="A18" s="1" t="s">
        <v>130</v>
      </c>
      <c r="B18" s="18">
        <v>38718</v>
      </c>
      <c r="C18" s="18">
        <v>38807</v>
      </c>
    </row>
    <row r="19" spans="1:13" ht="12.75" customHeight="1">
      <c r="A19" s="1" t="s">
        <v>147</v>
      </c>
      <c r="B19" s="18">
        <v>38718</v>
      </c>
      <c r="C19" s="18">
        <v>38807</v>
      </c>
      <c r="D19">
        <v>21</v>
      </c>
      <c r="E19">
        <v>105</v>
      </c>
      <c r="F19">
        <v>0</v>
      </c>
      <c r="G19">
        <v>0</v>
      </c>
      <c r="H19">
        <v>0</v>
      </c>
      <c r="I19">
        <v>69</v>
      </c>
      <c r="J19">
        <v>345</v>
      </c>
      <c r="K19">
        <v>0</v>
      </c>
      <c r="L19">
        <v>0</v>
      </c>
      <c r="M19">
        <v>0</v>
      </c>
    </row>
    <row r="20" spans="1:14" ht="12.75">
      <c r="A20" s="1" t="s">
        <v>140</v>
      </c>
      <c r="B20" s="18">
        <v>38718</v>
      </c>
      <c r="C20" s="18">
        <v>38807</v>
      </c>
      <c r="D20">
        <v>54</v>
      </c>
      <c r="E20">
        <v>1134</v>
      </c>
      <c r="F20">
        <v>0</v>
      </c>
      <c r="G20">
        <v>0</v>
      </c>
      <c r="H20">
        <v>0</v>
      </c>
      <c r="I20">
        <v>36</v>
      </c>
      <c r="J20">
        <v>756</v>
      </c>
      <c r="K20">
        <v>1</v>
      </c>
      <c r="L20">
        <v>0</v>
      </c>
      <c r="M20">
        <v>0</v>
      </c>
      <c r="N20" t="s">
        <v>243</v>
      </c>
    </row>
    <row r="21" spans="1:3" ht="12.75">
      <c r="A21" s="1" t="s">
        <v>164</v>
      </c>
      <c r="B21" s="18">
        <v>38718</v>
      </c>
      <c r="C21" s="18">
        <v>38807</v>
      </c>
    </row>
    <row r="22" spans="1:13" ht="12.75">
      <c r="A22" s="1" t="s">
        <v>134</v>
      </c>
      <c r="B22" s="18">
        <v>38718</v>
      </c>
      <c r="C22" s="18">
        <v>38807</v>
      </c>
      <c r="D22">
        <v>48</v>
      </c>
      <c r="E22">
        <v>528</v>
      </c>
      <c r="F22">
        <v>0</v>
      </c>
      <c r="G22">
        <v>0</v>
      </c>
      <c r="H22">
        <v>0</v>
      </c>
      <c r="I22">
        <v>42</v>
      </c>
      <c r="J22">
        <v>462</v>
      </c>
      <c r="K22">
        <v>0</v>
      </c>
      <c r="L22">
        <v>1</v>
      </c>
      <c r="M22">
        <v>0</v>
      </c>
    </row>
    <row r="23" spans="1:13" ht="12.75" customHeight="1">
      <c r="A23" s="1" t="s">
        <v>189</v>
      </c>
      <c r="B23" s="18">
        <v>38718</v>
      </c>
      <c r="C23" s="18">
        <v>38807</v>
      </c>
      <c r="D23">
        <v>90</v>
      </c>
      <c r="E23">
        <v>1890</v>
      </c>
      <c r="F23">
        <v>0</v>
      </c>
      <c r="G23">
        <v>0</v>
      </c>
      <c r="H23">
        <v>0</v>
      </c>
      <c r="I23">
        <v>0</v>
      </c>
      <c r="J23">
        <v>0</v>
      </c>
      <c r="K23">
        <v>0</v>
      </c>
      <c r="L23">
        <v>0</v>
      </c>
      <c r="M23">
        <v>0</v>
      </c>
    </row>
    <row r="24" spans="1:3" ht="12.75">
      <c r="A24" s="1" t="s">
        <v>190</v>
      </c>
      <c r="B24" s="18">
        <v>38718</v>
      </c>
      <c r="C24" s="18">
        <v>38807</v>
      </c>
    </row>
    <row r="25" spans="1:13" ht="12.75">
      <c r="A25" s="1" t="s">
        <v>183</v>
      </c>
      <c r="B25" s="18">
        <v>38718</v>
      </c>
      <c r="C25" s="18">
        <v>38807</v>
      </c>
      <c r="D25">
        <v>50</v>
      </c>
      <c r="E25">
        <v>250</v>
      </c>
      <c r="F25">
        <v>0</v>
      </c>
      <c r="G25">
        <v>0</v>
      </c>
      <c r="H25">
        <v>0</v>
      </c>
      <c r="I25">
        <v>40</v>
      </c>
      <c r="J25">
        <v>200</v>
      </c>
      <c r="K25">
        <v>0</v>
      </c>
      <c r="L25">
        <v>0</v>
      </c>
      <c r="M25">
        <v>0</v>
      </c>
    </row>
    <row r="26" spans="1:13" ht="12.75">
      <c r="A26" s="1" t="s">
        <v>131</v>
      </c>
      <c r="B26" s="18">
        <v>38718</v>
      </c>
      <c r="C26" s="18">
        <v>38807</v>
      </c>
      <c r="D26">
        <v>5</v>
      </c>
      <c r="E26">
        <v>50</v>
      </c>
      <c r="F26">
        <v>0</v>
      </c>
      <c r="G26">
        <v>0</v>
      </c>
      <c r="H26">
        <v>0</v>
      </c>
      <c r="I26">
        <v>85</v>
      </c>
      <c r="J26">
        <v>175.5</v>
      </c>
      <c r="K26">
        <v>0</v>
      </c>
      <c r="L26">
        <v>0</v>
      </c>
      <c r="M26">
        <v>0</v>
      </c>
    </row>
    <row r="27" spans="1:15" s="1" customFormat="1" ht="12.75">
      <c r="A27" s="7" t="s">
        <v>154</v>
      </c>
      <c r="B27" s="17"/>
      <c r="C27" s="17"/>
      <c r="D27" s="9">
        <f aca="true" t="shared" si="0" ref="D27:M27">SUM(D4:D26)</f>
        <v>375</v>
      </c>
      <c r="E27" s="9">
        <f t="shared" si="0"/>
        <v>5211</v>
      </c>
      <c r="F27" s="9">
        <f t="shared" si="0"/>
        <v>1</v>
      </c>
      <c r="G27" s="9">
        <f t="shared" si="0"/>
        <v>1</v>
      </c>
      <c r="H27" s="9">
        <f t="shared" si="0"/>
        <v>1</v>
      </c>
      <c r="I27" s="9">
        <f t="shared" si="0"/>
        <v>861</v>
      </c>
      <c r="J27" s="9">
        <f t="shared" si="0"/>
        <v>6720.5</v>
      </c>
      <c r="K27" s="9">
        <f t="shared" si="0"/>
        <v>3</v>
      </c>
      <c r="L27" s="9">
        <f t="shared" si="0"/>
        <v>3</v>
      </c>
      <c r="M27" s="9">
        <f t="shared" si="0"/>
        <v>1</v>
      </c>
      <c r="N27" s="16"/>
      <c r="O27" s="16"/>
    </row>
    <row r="30" spans="1:3" ht="12.75">
      <c r="A30" s="23" t="s">
        <v>166</v>
      </c>
      <c r="B30" s="123">
        <f>COUNT(B3:B26)</f>
        <v>24</v>
      </c>
      <c r="C30" s="18"/>
    </row>
    <row r="31" spans="1:3" ht="12.75">
      <c r="A31" s="4" t="s">
        <v>152</v>
      </c>
      <c r="B31" s="124">
        <f>COUNT(D4:D26)</f>
        <v>14</v>
      </c>
      <c r="C31" s="125">
        <f>B31/B30</f>
        <v>0.5833333333333334</v>
      </c>
    </row>
    <row r="32" spans="1:3" ht="12.75">
      <c r="A32" s="1"/>
      <c r="B32" s="19"/>
      <c r="C32" s="19"/>
    </row>
    <row r="33" spans="1:3" ht="38.25">
      <c r="A33" s="1"/>
      <c r="B33" s="19" t="s">
        <v>178</v>
      </c>
      <c r="C33" s="19" t="s">
        <v>179</v>
      </c>
    </row>
    <row r="34" spans="1:3" ht="12.75">
      <c r="A34" s="1" t="s">
        <v>153</v>
      </c>
      <c r="B34" s="19"/>
      <c r="C34" s="19"/>
    </row>
    <row r="35" spans="1:3" ht="12.75">
      <c r="A35" s="4" t="s">
        <v>157</v>
      </c>
      <c r="B35" s="126">
        <f>E27</f>
        <v>5211</v>
      </c>
      <c r="C35" s="126"/>
    </row>
    <row r="36" spans="1:3" ht="12.75">
      <c r="A36" s="4" t="s">
        <v>158</v>
      </c>
      <c r="B36" s="126">
        <f>E27*12</f>
        <v>62532</v>
      </c>
      <c r="C36" s="126"/>
    </row>
    <row r="37" spans="1:3" ht="12.75">
      <c r="A37" s="4" t="s">
        <v>121</v>
      </c>
      <c r="B37" s="19">
        <f>F27</f>
        <v>1</v>
      </c>
      <c r="C37" s="126">
        <f>B37*200000/$B$36</f>
        <v>3.198362438431523</v>
      </c>
    </row>
    <row r="38" spans="1:3" ht="12.75">
      <c r="A38" s="4" t="s">
        <v>122</v>
      </c>
      <c r="B38" s="19">
        <f>G27</f>
        <v>1</v>
      </c>
      <c r="C38" s="126">
        <f>B38*200000/$B$36</f>
        <v>3.198362438431523</v>
      </c>
    </row>
    <row r="39" spans="1:3" ht="12.75">
      <c r="A39" s="4" t="s">
        <v>177</v>
      </c>
      <c r="B39" s="19">
        <f>H27</f>
        <v>1</v>
      </c>
      <c r="C39" s="126">
        <f>B39*200000/$B$36</f>
        <v>3.198362438431523</v>
      </c>
    </row>
    <row r="40" spans="1:3" ht="12.75">
      <c r="A40" s="4"/>
      <c r="B40" s="126"/>
      <c r="C40" s="126"/>
    </row>
    <row r="41" spans="1:3" ht="12.75">
      <c r="A41" s="5" t="s">
        <v>155</v>
      </c>
      <c r="B41" s="126"/>
      <c r="C41" s="126"/>
    </row>
    <row r="42" spans="1:3" ht="12.75">
      <c r="A42" s="4" t="s">
        <v>159</v>
      </c>
      <c r="B42" s="126">
        <f>J27</f>
        <v>6720.5</v>
      </c>
      <c r="C42" s="126"/>
    </row>
    <row r="43" spans="1:3" ht="12.75">
      <c r="A43" s="4" t="s">
        <v>174</v>
      </c>
      <c r="B43" s="126">
        <f>J27*8</f>
        <v>53764</v>
      </c>
      <c r="C43" s="126"/>
    </row>
    <row r="44" spans="1:3" ht="12.75">
      <c r="A44" s="4" t="s">
        <v>121</v>
      </c>
      <c r="B44" s="19">
        <f>K27</f>
        <v>3</v>
      </c>
      <c r="C44" s="126">
        <f>B44*200000/$B$43</f>
        <v>11.159883937207052</v>
      </c>
    </row>
    <row r="45" spans="1:3" ht="12.75">
      <c r="A45" s="4" t="s">
        <v>122</v>
      </c>
      <c r="B45" s="19">
        <f>L27</f>
        <v>3</v>
      </c>
      <c r="C45" s="126">
        <f>B45*200000/$B$43</f>
        <v>11.159883937207052</v>
      </c>
    </row>
    <row r="46" spans="1:3" ht="12.75">
      <c r="A46" s="4" t="s">
        <v>177</v>
      </c>
      <c r="B46" s="19">
        <f>M27</f>
        <v>1</v>
      </c>
      <c r="C46" s="126">
        <f>B46*200000/$B$43</f>
        <v>3.719961312402351</v>
      </c>
    </row>
    <row r="47" spans="1:3" ht="12.75">
      <c r="A47" s="4"/>
      <c r="B47" s="126"/>
      <c r="C47" s="126"/>
    </row>
    <row r="48" spans="1:3" ht="25.5">
      <c r="A48" s="5" t="s">
        <v>156</v>
      </c>
      <c r="B48" s="126"/>
      <c r="C48" s="126"/>
    </row>
    <row r="49" spans="1:3" ht="12.75">
      <c r="A49" s="4" t="s">
        <v>175</v>
      </c>
      <c r="B49" s="126">
        <f>B35+B42</f>
        <v>11931.5</v>
      </c>
      <c r="C49" s="126"/>
    </row>
    <row r="50" spans="1:3" ht="12.75">
      <c r="A50" s="4" t="s">
        <v>176</v>
      </c>
      <c r="B50" s="126">
        <f>B36+B43</f>
        <v>116296</v>
      </c>
      <c r="C50" s="126"/>
    </row>
    <row r="51" spans="1:3" ht="12.75">
      <c r="A51" s="4" t="s">
        <v>121</v>
      </c>
      <c r="B51" s="19">
        <f>B37+B44</f>
        <v>4</v>
      </c>
      <c r="C51" s="126">
        <f>(B37+B44)*200000/($B$36+$B$43)</f>
        <v>6.878998417830364</v>
      </c>
    </row>
    <row r="52" spans="1:3" ht="12.75">
      <c r="A52" s="4" t="s">
        <v>122</v>
      </c>
      <c r="B52" s="19">
        <f>B38+B45</f>
        <v>4</v>
      </c>
      <c r="C52" s="126">
        <f>(B38+B45)*200000/($B$36+$B$43)</f>
        <v>6.878998417830364</v>
      </c>
    </row>
    <row r="53" spans="1:3" ht="12.75">
      <c r="A53" s="4" t="s">
        <v>177</v>
      </c>
      <c r="B53" s="19">
        <f>B39+B46</f>
        <v>2</v>
      </c>
      <c r="C53" s="126">
        <f>(B39+B46)*200000/($B$36+$B$43)</f>
        <v>3.439499208915182</v>
      </c>
    </row>
  </sheetData>
  <sheetProtection password="E786" sheet="1" objects="1" scenarios="1"/>
  <mergeCells count="1">
    <mergeCell ref="A1:M1"/>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O53"/>
  <sheetViews>
    <sheetView workbookViewId="0" topLeftCell="A1">
      <pane xSplit="1" ySplit="2" topLeftCell="B3" activePane="bottomRight" state="frozen"/>
      <selection pane="topLeft" activeCell="A1" sqref="A1"/>
      <selection pane="topRight" activeCell="B1" sqref="B1"/>
      <selection pane="bottomLeft" activeCell="A3" sqref="A3"/>
      <selection pane="bottomRight" activeCell="A2" sqref="A2"/>
    </sheetView>
  </sheetViews>
  <sheetFormatPr defaultColWidth="9.140625" defaultRowHeight="12.75"/>
  <cols>
    <col min="1" max="1" width="23.00390625" style="0" customWidth="1"/>
    <col min="2" max="2" width="11.421875" style="0" customWidth="1"/>
    <col min="3" max="3" width="10.421875" style="0" customWidth="1"/>
    <col min="4" max="4" width="11.421875" style="0" customWidth="1"/>
    <col min="5" max="5" width="11.00390625" style="0" customWidth="1"/>
    <col min="6" max="6" width="10.140625" style="0" customWidth="1"/>
    <col min="7" max="7" width="9.8515625" style="0" customWidth="1"/>
    <col min="8" max="8" width="8.8515625" style="0" customWidth="1"/>
    <col min="9" max="9" width="10.421875" style="0" customWidth="1"/>
    <col min="10" max="10" width="11.8515625" style="0" customWidth="1"/>
    <col min="11" max="11" width="9.8515625" style="0" customWidth="1"/>
    <col min="12" max="12" width="10.421875" style="0" customWidth="1"/>
    <col min="13" max="13" width="8.8515625" style="0" customWidth="1"/>
    <col min="14" max="15" width="27.7109375" style="0" customWidth="1"/>
    <col min="16" max="16384" width="8.8515625" style="0" customWidth="1"/>
  </cols>
  <sheetData>
    <row r="1" spans="1:14" s="1" customFormat="1" ht="25.5" customHeight="1">
      <c r="A1" s="278" t="s">
        <v>215</v>
      </c>
      <c r="B1" s="278"/>
      <c r="C1" s="278"/>
      <c r="D1" s="278"/>
      <c r="E1" s="278"/>
      <c r="F1" s="278"/>
      <c r="G1" s="278"/>
      <c r="H1" s="278"/>
      <c r="I1" s="278"/>
      <c r="J1" s="278"/>
      <c r="K1" s="278"/>
      <c r="L1" s="278"/>
      <c r="M1" s="278"/>
      <c r="N1" s="1" t="s">
        <v>139</v>
      </c>
    </row>
    <row r="2" spans="1:15" s="1" customFormat="1" ht="38.25">
      <c r="A2" s="1" t="s">
        <v>116</v>
      </c>
      <c r="B2" s="2" t="s">
        <v>117</v>
      </c>
      <c r="C2" s="2" t="s">
        <v>118</v>
      </c>
      <c r="D2" s="1" t="s">
        <v>119</v>
      </c>
      <c r="E2" s="1" t="s">
        <v>120</v>
      </c>
      <c r="F2" s="1" t="s">
        <v>121</v>
      </c>
      <c r="G2" s="1" t="s">
        <v>122</v>
      </c>
      <c r="H2" s="1" t="s">
        <v>123</v>
      </c>
      <c r="I2" s="1" t="s">
        <v>124</v>
      </c>
      <c r="J2" s="1" t="s">
        <v>125</v>
      </c>
      <c r="K2" s="1" t="s">
        <v>121</v>
      </c>
      <c r="L2" s="1" t="s">
        <v>122</v>
      </c>
      <c r="M2" s="1" t="s">
        <v>123</v>
      </c>
      <c r="N2" s="1" t="s">
        <v>137</v>
      </c>
      <c r="O2" s="1" t="s">
        <v>138</v>
      </c>
    </row>
    <row r="3" spans="1:3" ht="12.75">
      <c r="A3" s="1" t="s">
        <v>237</v>
      </c>
      <c r="B3" s="18">
        <v>38808</v>
      </c>
      <c r="C3" s="18">
        <v>38898</v>
      </c>
    </row>
    <row r="4" spans="1:3" ht="12.75">
      <c r="A4" s="1" t="s">
        <v>128</v>
      </c>
      <c r="B4" s="18">
        <v>38808</v>
      </c>
      <c r="C4" s="18">
        <v>38898</v>
      </c>
    </row>
    <row r="5" spans="1:3" ht="12.75">
      <c r="A5" s="1" t="s">
        <v>132</v>
      </c>
      <c r="B5" s="18">
        <v>38808</v>
      </c>
      <c r="C5" s="18">
        <v>38898</v>
      </c>
    </row>
    <row r="6" spans="1:3" ht="12.75">
      <c r="A6" s="1" t="s">
        <v>186</v>
      </c>
      <c r="B6" s="18">
        <v>38808</v>
      </c>
      <c r="C6" s="18">
        <v>38898</v>
      </c>
    </row>
    <row r="7" spans="1:3" ht="12.75">
      <c r="A7" s="1" t="s">
        <v>187</v>
      </c>
      <c r="B7" s="18">
        <v>38808</v>
      </c>
      <c r="C7" s="18">
        <v>38898</v>
      </c>
    </row>
    <row r="8" spans="1:3" ht="12.75">
      <c r="A8" s="1" t="s">
        <v>150</v>
      </c>
      <c r="B8" s="18">
        <v>38808</v>
      </c>
      <c r="C8" s="18">
        <v>38898</v>
      </c>
    </row>
    <row r="9" spans="1:3" ht="12.75">
      <c r="A9" s="1" t="s">
        <v>236</v>
      </c>
      <c r="B9" s="18">
        <v>38808</v>
      </c>
      <c r="C9" s="18">
        <v>38898</v>
      </c>
    </row>
    <row r="10" spans="1:3" ht="12.75">
      <c r="A10" s="1" t="s">
        <v>102</v>
      </c>
      <c r="B10" s="18">
        <v>38808</v>
      </c>
      <c r="C10" s="18">
        <v>38898</v>
      </c>
    </row>
    <row r="11" spans="1:3" ht="12.75">
      <c r="A11" s="1" t="s">
        <v>127</v>
      </c>
      <c r="B11" s="18">
        <v>38808</v>
      </c>
      <c r="C11" s="18">
        <v>38898</v>
      </c>
    </row>
    <row r="12" spans="1:3" ht="12.75">
      <c r="A12" s="1" t="s">
        <v>185</v>
      </c>
      <c r="B12" s="18">
        <v>38808</v>
      </c>
      <c r="C12" s="18">
        <v>38898</v>
      </c>
    </row>
    <row r="13" spans="1:3" ht="12.75">
      <c r="A13" s="1" t="s">
        <v>213</v>
      </c>
      <c r="B13" s="18">
        <v>38808</v>
      </c>
      <c r="C13" s="18">
        <v>38898</v>
      </c>
    </row>
    <row r="14" spans="1:3" ht="12.75">
      <c r="A14" s="1" t="s">
        <v>141</v>
      </c>
      <c r="B14" s="18">
        <v>38808</v>
      </c>
      <c r="C14" s="18">
        <v>38898</v>
      </c>
    </row>
    <row r="15" spans="1:3" ht="12.75">
      <c r="A15" s="1" t="s">
        <v>142</v>
      </c>
      <c r="B15" s="18">
        <v>38808</v>
      </c>
      <c r="C15" s="18">
        <v>38898</v>
      </c>
    </row>
    <row r="16" spans="1:3" s="16" customFormat="1" ht="12.75">
      <c r="A16" s="16" t="s">
        <v>129</v>
      </c>
      <c r="B16" s="18">
        <v>38808</v>
      </c>
      <c r="C16" s="18">
        <v>38898</v>
      </c>
    </row>
    <row r="17" spans="1:13" ht="12.75">
      <c r="A17" s="1" t="s">
        <v>149</v>
      </c>
      <c r="B17" s="18">
        <v>38808</v>
      </c>
      <c r="C17" s="18">
        <v>38898</v>
      </c>
      <c r="D17" s="16"/>
      <c r="E17" s="16"/>
      <c r="F17" s="16"/>
      <c r="G17" s="16"/>
      <c r="H17" s="16"/>
      <c r="I17" s="16"/>
      <c r="J17" s="16"/>
      <c r="K17" s="16"/>
      <c r="L17" s="16"/>
      <c r="M17" s="16"/>
    </row>
    <row r="18" spans="1:3" ht="12.75">
      <c r="A18" s="1" t="s">
        <v>130</v>
      </c>
      <c r="B18" s="18">
        <v>38808</v>
      </c>
      <c r="C18" s="18">
        <v>38898</v>
      </c>
    </row>
    <row r="19" spans="1:3" ht="12.75" customHeight="1">
      <c r="A19" s="1" t="s">
        <v>147</v>
      </c>
      <c r="B19" s="18">
        <v>38808</v>
      </c>
      <c r="C19" s="18">
        <v>38898</v>
      </c>
    </row>
    <row r="20" spans="1:3" ht="12.75">
      <c r="A20" s="1" t="s">
        <v>140</v>
      </c>
      <c r="B20" s="18">
        <v>38808</v>
      </c>
      <c r="C20" s="18">
        <v>38898</v>
      </c>
    </row>
    <row r="21" spans="1:3" ht="12.75">
      <c r="A21" s="1" t="s">
        <v>164</v>
      </c>
      <c r="B21" s="18">
        <v>38808</v>
      </c>
      <c r="C21" s="18">
        <v>38898</v>
      </c>
    </row>
    <row r="22" spans="1:3" ht="12.75">
      <c r="A22" s="1" t="s">
        <v>134</v>
      </c>
      <c r="B22" s="18">
        <v>38808</v>
      </c>
      <c r="C22" s="18">
        <v>38898</v>
      </c>
    </row>
    <row r="23" spans="1:3" ht="12.75" customHeight="1">
      <c r="A23" s="1" t="s">
        <v>189</v>
      </c>
      <c r="B23" s="18">
        <v>38808</v>
      </c>
      <c r="C23" s="18">
        <v>38898</v>
      </c>
    </row>
    <row r="24" spans="1:3" ht="12.75">
      <c r="A24" s="1" t="s">
        <v>190</v>
      </c>
      <c r="B24" s="18">
        <v>38808</v>
      </c>
      <c r="C24" s="18">
        <v>38898</v>
      </c>
    </row>
    <row r="25" spans="1:3" ht="12.75">
      <c r="A25" s="1" t="s">
        <v>183</v>
      </c>
      <c r="B25" s="18">
        <v>38808</v>
      </c>
      <c r="C25" s="18">
        <v>38898</v>
      </c>
    </row>
    <row r="26" spans="1:3" ht="12.75">
      <c r="A26" s="1" t="s">
        <v>131</v>
      </c>
      <c r="B26" s="18">
        <v>38808</v>
      </c>
      <c r="C26" s="18">
        <v>38898</v>
      </c>
    </row>
    <row r="27" spans="1:15" s="1" customFormat="1" ht="12.75">
      <c r="A27" s="7" t="s">
        <v>154</v>
      </c>
      <c r="B27" s="17"/>
      <c r="C27" s="17"/>
      <c r="D27" s="9">
        <f aca="true" t="shared" si="0" ref="D27:M27">SUM(D4:D26)</f>
        <v>0</v>
      </c>
      <c r="E27" s="9">
        <f t="shared" si="0"/>
        <v>0</v>
      </c>
      <c r="F27" s="9">
        <f t="shared" si="0"/>
        <v>0</v>
      </c>
      <c r="G27" s="9">
        <f t="shared" si="0"/>
        <v>0</v>
      </c>
      <c r="H27" s="9">
        <f t="shared" si="0"/>
        <v>0</v>
      </c>
      <c r="I27" s="9">
        <f t="shared" si="0"/>
        <v>0</v>
      </c>
      <c r="J27" s="9">
        <f t="shared" si="0"/>
        <v>0</v>
      </c>
      <c r="K27" s="9">
        <f t="shared" si="0"/>
        <v>0</v>
      </c>
      <c r="L27" s="9">
        <f t="shared" si="0"/>
        <v>0</v>
      </c>
      <c r="M27" s="9">
        <f t="shared" si="0"/>
        <v>0</v>
      </c>
      <c r="N27" s="16"/>
      <c r="O27" s="16"/>
    </row>
    <row r="30" spans="1:3" ht="12.75">
      <c r="A30" s="23" t="s">
        <v>166</v>
      </c>
      <c r="B30" s="123">
        <f>COUNT(B3:B26)</f>
        <v>24</v>
      </c>
      <c r="C30" s="18"/>
    </row>
    <row r="31" spans="1:3" ht="12.75">
      <c r="A31" s="4" t="s">
        <v>152</v>
      </c>
      <c r="B31" s="124">
        <f>COUNT(D3:D26)</f>
        <v>0</v>
      </c>
      <c r="C31" s="125">
        <f>B31/B30</f>
        <v>0</v>
      </c>
    </row>
    <row r="32" spans="1:3" ht="12.75">
      <c r="A32" s="1"/>
      <c r="B32" s="19"/>
      <c r="C32" s="19"/>
    </row>
    <row r="33" spans="1:3" ht="38.25">
      <c r="A33" s="1"/>
      <c r="B33" s="19" t="s">
        <v>178</v>
      </c>
      <c r="C33" s="19" t="s">
        <v>179</v>
      </c>
    </row>
    <row r="34" spans="1:3" ht="12.75">
      <c r="A34" s="1" t="s">
        <v>153</v>
      </c>
      <c r="B34" s="19"/>
      <c r="C34" s="19"/>
    </row>
    <row r="35" spans="1:3" ht="12.75">
      <c r="A35" s="4" t="s">
        <v>157</v>
      </c>
      <c r="B35" s="126">
        <f>E27</f>
        <v>0</v>
      </c>
      <c r="C35" s="126"/>
    </row>
    <row r="36" spans="1:3" ht="12.75">
      <c r="A36" s="4" t="s">
        <v>158</v>
      </c>
      <c r="B36" s="126">
        <f>E27*12</f>
        <v>0</v>
      </c>
      <c r="C36" s="126"/>
    </row>
    <row r="37" spans="1:3" ht="12.75">
      <c r="A37" s="4" t="s">
        <v>121</v>
      </c>
      <c r="B37" s="19">
        <f>F27</f>
        <v>0</v>
      </c>
      <c r="C37" s="126" t="e">
        <f>B37*200000/$B$36</f>
        <v>#DIV/0!</v>
      </c>
    </row>
    <row r="38" spans="1:3" ht="12.75">
      <c r="A38" s="4" t="s">
        <v>122</v>
      </c>
      <c r="B38" s="19">
        <f>G27</f>
        <v>0</v>
      </c>
      <c r="C38" s="126" t="e">
        <f>B38*200000/$B$36</f>
        <v>#DIV/0!</v>
      </c>
    </row>
    <row r="39" spans="1:3" ht="12.75">
      <c r="A39" s="4" t="s">
        <v>177</v>
      </c>
      <c r="B39" s="19">
        <f>H27</f>
        <v>0</v>
      </c>
      <c r="C39" s="126" t="e">
        <f>B39*200000/$B$36</f>
        <v>#DIV/0!</v>
      </c>
    </row>
    <row r="40" spans="1:3" ht="12.75">
      <c r="A40" s="4"/>
      <c r="B40" s="126"/>
      <c r="C40" s="126"/>
    </row>
    <row r="41" spans="1:3" ht="12.75">
      <c r="A41" s="5" t="s">
        <v>155</v>
      </c>
      <c r="B41" s="126"/>
      <c r="C41" s="126"/>
    </row>
    <row r="42" spans="1:3" ht="12.75">
      <c r="A42" s="4" t="s">
        <v>159</v>
      </c>
      <c r="B42" s="126">
        <f>J27</f>
        <v>0</v>
      </c>
      <c r="C42" s="126"/>
    </row>
    <row r="43" spans="1:3" ht="12.75">
      <c r="A43" s="4" t="s">
        <v>174</v>
      </c>
      <c r="B43" s="126">
        <f>J27*8</f>
        <v>0</v>
      </c>
      <c r="C43" s="126"/>
    </row>
    <row r="44" spans="1:3" ht="12.75">
      <c r="A44" s="4" t="s">
        <v>121</v>
      </c>
      <c r="B44" s="19">
        <f>K27</f>
        <v>0</v>
      </c>
      <c r="C44" s="126" t="e">
        <f>B44*200000/$B$43</f>
        <v>#DIV/0!</v>
      </c>
    </row>
    <row r="45" spans="1:3" ht="12.75">
      <c r="A45" s="4" t="s">
        <v>122</v>
      </c>
      <c r="B45" s="19">
        <f>L27</f>
        <v>0</v>
      </c>
      <c r="C45" s="126" t="e">
        <f>B45*200000/$B$43</f>
        <v>#DIV/0!</v>
      </c>
    </row>
    <row r="46" spans="1:3" ht="12.75">
      <c r="A46" s="4" t="s">
        <v>177</v>
      </c>
      <c r="B46" s="19">
        <f>M27</f>
        <v>0</v>
      </c>
      <c r="C46" s="126" t="e">
        <f>B46*200000/$B$43</f>
        <v>#DIV/0!</v>
      </c>
    </row>
    <row r="47" spans="1:3" ht="12.75">
      <c r="A47" s="4"/>
      <c r="B47" s="126"/>
      <c r="C47" s="126"/>
    </row>
    <row r="48" spans="1:3" ht="25.5">
      <c r="A48" s="5" t="s">
        <v>156</v>
      </c>
      <c r="B48" s="126"/>
      <c r="C48" s="126"/>
    </row>
    <row r="49" spans="1:3" ht="12.75">
      <c r="A49" s="4" t="s">
        <v>175</v>
      </c>
      <c r="B49" s="126">
        <f>B35+B42</f>
        <v>0</v>
      </c>
      <c r="C49" s="126"/>
    </row>
    <row r="50" spans="1:3" ht="12.75">
      <c r="A50" s="4" t="s">
        <v>176</v>
      </c>
      <c r="B50" s="126">
        <f>B36+B43</f>
        <v>0</v>
      </c>
      <c r="C50" s="126"/>
    </row>
    <row r="51" spans="1:3" ht="12.75">
      <c r="A51" s="4" t="s">
        <v>121</v>
      </c>
      <c r="B51" s="19">
        <f>B37+B44</f>
        <v>0</v>
      </c>
      <c r="C51" s="126" t="e">
        <f>(B37+B44)*200000/($B$36+$B$43)</f>
        <v>#DIV/0!</v>
      </c>
    </row>
    <row r="52" spans="1:3" ht="12.75">
      <c r="A52" s="4" t="s">
        <v>122</v>
      </c>
      <c r="B52" s="19">
        <f>B38+B45</f>
        <v>0</v>
      </c>
      <c r="C52" s="126" t="e">
        <f>(B38+B45)*200000/($B$36+$B$43)</f>
        <v>#DIV/0!</v>
      </c>
    </row>
    <row r="53" spans="1:3" ht="12.75">
      <c r="A53" s="4" t="s">
        <v>177</v>
      </c>
      <c r="B53" s="19">
        <f>B39+B46</f>
        <v>0</v>
      </c>
      <c r="C53" s="126" t="e">
        <f>(B39+B46)*200000/($B$36+$B$43)</f>
        <v>#DIV/0!</v>
      </c>
    </row>
  </sheetData>
  <mergeCells count="1">
    <mergeCell ref="A1:M1"/>
  </mergeCells>
  <printOptions/>
  <pageMargins left="0.75" right="0.75" top="1" bottom="1" header="0.5" footer="0.5"/>
  <pageSetup horizontalDpi="300" verticalDpi="300" orientation="portrait" r:id="rId1"/>
</worksheet>
</file>

<file path=xl/worksheets/sheet38.xml><?xml version="1.0" encoding="utf-8"?>
<worksheet xmlns="http://schemas.openxmlformats.org/spreadsheetml/2006/main" xmlns:r="http://schemas.openxmlformats.org/officeDocument/2006/relationships">
  <dimension ref="A1:O53"/>
  <sheetViews>
    <sheetView workbookViewId="0" topLeftCell="A1">
      <pane xSplit="1" ySplit="2" topLeftCell="B3" activePane="bottomRight" state="frozen"/>
      <selection pane="topLeft" activeCell="A1" sqref="A1"/>
      <selection pane="topRight" activeCell="B1" sqref="B1"/>
      <selection pane="bottomLeft" activeCell="A3" sqref="A3"/>
      <selection pane="bottomRight" activeCell="A2" sqref="A2"/>
    </sheetView>
  </sheetViews>
  <sheetFormatPr defaultColWidth="9.140625" defaultRowHeight="12.75"/>
  <cols>
    <col min="1" max="1" width="23.00390625" style="0" customWidth="1"/>
    <col min="2" max="2" width="11.421875" style="0" customWidth="1"/>
    <col min="3" max="3" width="10.421875" style="0" customWidth="1"/>
    <col min="4" max="4" width="11.421875" style="0" customWidth="1"/>
    <col min="5" max="5" width="11.00390625" style="0" customWidth="1"/>
    <col min="6" max="6" width="10.140625" style="0" customWidth="1"/>
    <col min="7" max="7" width="9.8515625" style="0" customWidth="1"/>
    <col min="8" max="8" width="8.8515625" style="0" customWidth="1"/>
    <col min="9" max="9" width="10.421875" style="0" customWidth="1"/>
    <col min="10" max="10" width="11.8515625" style="0" customWidth="1"/>
    <col min="11" max="11" width="9.8515625" style="0" customWidth="1"/>
    <col min="12" max="12" width="10.421875" style="0" customWidth="1"/>
    <col min="13" max="13" width="8.8515625" style="0" customWidth="1"/>
    <col min="14" max="15" width="27.7109375" style="0" customWidth="1"/>
    <col min="16" max="16384" width="8.8515625" style="0" customWidth="1"/>
  </cols>
  <sheetData>
    <row r="1" spans="1:14" s="1" customFormat="1" ht="25.5" customHeight="1">
      <c r="A1" s="278" t="s">
        <v>216</v>
      </c>
      <c r="B1" s="278"/>
      <c r="C1" s="278"/>
      <c r="D1" s="278"/>
      <c r="E1" s="278"/>
      <c r="F1" s="278"/>
      <c r="G1" s="278"/>
      <c r="H1" s="278"/>
      <c r="I1" s="278"/>
      <c r="J1" s="278"/>
      <c r="K1" s="278"/>
      <c r="L1" s="278"/>
      <c r="M1" s="278"/>
      <c r="N1" s="1" t="s">
        <v>139</v>
      </c>
    </row>
    <row r="2" spans="1:15" s="1" customFormat="1" ht="38.25">
      <c r="A2" s="1" t="s">
        <v>116</v>
      </c>
      <c r="B2" s="2" t="s">
        <v>117</v>
      </c>
      <c r="C2" s="2" t="s">
        <v>118</v>
      </c>
      <c r="D2" s="1" t="s">
        <v>119</v>
      </c>
      <c r="E2" s="1" t="s">
        <v>120</v>
      </c>
      <c r="F2" s="1" t="s">
        <v>121</v>
      </c>
      <c r="G2" s="1" t="s">
        <v>122</v>
      </c>
      <c r="H2" s="1" t="s">
        <v>123</v>
      </c>
      <c r="I2" s="1" t="s">
        <v>124</v>
      </c>
      <c r="J2" s="1" t="s">
        <v>125</v>
      </c>
      <c r="K2" s="1" t="s">
        <v>121</v>
      </c>
      <c r="L2" s="1" t="s">
        <v>122</v>
      </c>
      <c r="M2" s="1" t="s">
        <v>123</v>
      </c>
      <c r="N2" s="1" t="s">
        <v>137</v>
      </c>
      <c r="O2" s="1" t="s">
        <v>138</v>
      </c>
    </row>
    <row r="3" spans="1:3" ht="12.75">
      <c r="A3" s="1" t="s">
        <v>237</v>
      </c>
      <c r="B3" s="18">
        <v>38899</v>
      </c>
      <c r="C3" s="18">
        <v>38990</v>
      </c>
    </row>
    <row r="4" spans="1:3" ht="12.75">
      <c r="A4" s="1" t="s">
        <v>128</v>
      </c>
      <c r="B4" s="18">
        <v>38899</v>
      </c>
      <c r="C4" s="18">
        <v>38990</v>
      </c>
    </row>
    <row r="5" spans="1:3" ht="12.75">
      <c r="A5" s="1" t="s">
        <v>132</v>
      </c>
      <c r="B5" s="18">
        <v>38899</v>
      </c>
      <c r="C5" s="18">
        <v>38990</v>
      </c>
    </row>
    <row r="6" spans="1:3" ht="12.75">
      <c r="A6" s="1" t="s">
        <v>186</v>
      </c>
      <c r="B6" s="18">
        <v>38899</v>
      </c>
      <c r="C6" s="18">
        <v>38990</v>
      </c>
    </row>
    <row r="7" spans="1:3" ht="12.75">
      <c r="A7" s="1" t="s">
        <v>187</v>
      </c>
      <c r="B7" s="18">
        <v>38899</v>
      </c>
      <c r="C7" s="18">
        <v>38990</v>
      </c>
    </row>
    <row r="8" spans="1:3" ht="12.75">
      <c r="A8" s="1" t="s">
        <v>150</v>
      </c>
      <c r="B8" s="18">
        <v>38899</v>
      </c>
      <c r="C8" s="18">
        <v>38990</v>
      </c>
    </row>
    <row r="9" spans="1:3" ht="12.75">
      <c r="A9" s="1" t="s">
        <v>236</v>
      </c>
      <c r="B9" s="18">
        <v>38899</v>
      </c>
      <c r="C9" s="18">
        <v>38990</v>
      </c>
    </row>
    <row r="10" spans="1:3" ht="12.75">
      <c r="A10" s="1" t="s">
        <v>102</v>
      </c>
      <c r="B10" s="18">
        <v>38899</v>
      </c>
      <c r="C10" s="18">
        <v>38990</v>
      </c>
    </row>
    <row r="11" spans="1:3" ht="12.75">
      <c r="A11" s="1" t="s">
        <v>127</v>
      </c>
      <c r="B11" s="18">
        <v>38899</v>
      </c>
      <c r="C11" s="18">
        <v>38990</v>
      </c>
    </row>
    <row r="12" spans="1:3" ht="12.75">
      <c r="A12" s="1" t="s">
        <v>185</v>
      </c>
      <c r="B12" s="18">
        <v>38899</v>
      </c>
      <c r="C12" s="18">
        <v>38990</v>
      </c>
    </row>
    <row r="13" spans="1:3" ht="12.75">
      <c r="A13" s="1" t="s">
        <v>213</v>
      </c>
      <c r="B13" s="18">
        <v>38899</v>
      </c>
      <c r="C13" s="18">
        <v>38990</v>
      </c>
    </row>
    <row r="14" spans="1:3" ht="12.75">
      <c r="A14" s="1" t="s">
        <v>141</v>
      </c>
      <c r="B14" s="18">
        <v>38899</v>
      </c>
      <c r="C14" s="18">
        <v>38990</v>
      </c>
    </row>
    <row r="15" spans="1:3" ht="12.75">
      <c r="A15" s="1" t="s">
        <v>142</v>
      </c>
      <c r="B15" s="18">
        <v>38899</v>
      </c>
      <c r="C15" s="18">
        <v>38990</v>
      </c>
    </row>
    <row r="16" spans="1:3" s="16" customFormat="1" ht="12.75">
      <c r="A16" s="16" t="s">
        <v>129</v>
      </c>
      <c r="B16" s="18">
        <v>38899</v>
      </c>
      <c r="C16" s="18">
        <v>38990</v>
      </c>
    </row>
    <row r="17" spans="1:13" ht="12.75">
      <c r="A17" s="1" t="s">
        <v>149</v>
      </c>
      <c r="B17" s="18">
        <v>38899</v>
      </c>
      <c r="C17" s="18">
        <v>38990</v>
      </c>
      <c r="D17" s="16"/>
      <c r="E17" s="16"/>
      <c r="F17" s="16"/>
      <c r="G17" s="16"/>
      <c r="H17" s="16"/>
      <c r="I17" s="16"/>
      <c r="J17" s="16"/>
      <c r="K17" s="16"/>
      <c r="L17" s="16"/>
      <c r="M17" s="16"/>
    </row>
    <row r="18" spans="1:3" ht="12.75">
      <c r="A18" s="1" t="s">
        <v>130</v>
      </c>
      <c r="B18" s="18">
        <v>38899</v>
      </c>
      <c r="C18" s="18">
        <v>38990</v>
      </c>
    </row>
    <row r="19" spans="1:3" ht="12.75" customHeight="1">
      <c r="A19" s="1" t="s">
        <v>147</v>
      </c>
      <c r="B19" s="18">
        <v>38899</v>
      </c>
      <c r="C19" s="18">
        <v>38990</v>
      </c>
    </row>
    <row r="20" spans="1:3" ht="12.75">
      <c r="A20" s="1" t="s">
        <v>140</v>
      </c>
      <c r="B20" s="18">
        <v>38899</v>
      </c>
      <c r="C20" s="18">
        <v>38990</v>
      </c>
    </row>
    <row r="21" spans="1:3" ht="12.75">
      <c r="A21" s="1" t="s">
        <v>164</v>
      </c>
      <c r="B21" s="18">
        <v>38899</v>
      </c>
      <c r="C21" s="18">
        <v>38990</v>
      </c>
    </row>
    <row r="22" spans="1:3" ht="12.75">
      <c r="A22" s="1" t="s">
        <v>134</v>
      </c>
      <c r="B22" s="18">
        <v>38899</v>
      </c>
      <c r="C22" s="18">
        <v>38990</v>
      </c>
    </row>
    <row r="23" spans="1:3" ht="12.75" customHeight="1">
      <c r="A23" s="1" t="s">
        <v>189</v>
      </c>
      <c r="B23" s="18">
        <v>38899</v>
      </c>
      <c r="C23" s="18">
        <v>38990</v>
      </c>
    </row>
    <row r="24" spans="1:3" ht="12.75">
      <c r="A24" s="1" t="s">
        <v>190</v>
      </c>
      <c r="B24" s="18">
        <v>38899</v>
      </c>
      <c r="C24" s="18">
        <v>38990</v>
      </c>
    </row>
    <row r="25" spans="1:3" ht="12.75">
      <c r="A25" s="1" t="s">
        <v>183</v>
      </c>
      <c r="B25" s="18">
        <v>38899</v>
      </c>
      <c r="C25" s="18">
        <v>38990</v>
      </c>
    </row>
    <row r="26" spans="1:3" ht="12.75">
      <c r="A26" s="1" t="s">
        <v>131</v>
      </c>
      <c r="B26" s="18">
        <v>38899</v>
      </c>
      <c r="C26" s="18">
        <v>38990</v>
      </c>
    </row>
    <row r="27" spans="1:15" s="1" customFormat="1" ht="12.75">
      <c r="A27" s="7" t="s">
        <v>154</v>
      </c>
      <c r="B27" s="17"/>
      <c r="C27" s="17"/>
      <c r="D27" s="9">
        <f aca="true" t="shared" si="0" ref="D27:M27">SUM(D4:D26)</f>
        <v>0</v>
      </c>
      <c r="E27" s="9">
        <f t="shared" si="0"/>
        <v>0</v>
      </c>
      <c r="F27" s="9">
        <f t="shared" si="0"/>
        <v>0</v>
      </c>
      <c r="G27" s="9">
        <f t="shared" si="0"/>
        <v>0</v>
      </c>
      <c r="H27" s="9">
        <f t="shared" si="0"/>
        <v>0</v>
      </c>
      <c r="I27" s="9">
        <f t="shared" si="0"/>
        <v>0</v>
      </c>
      <c r="J27" s="9">
        <f t="shared" si="0"/>
        <v>0</v>
      </c>
      <c r="K27" s="9">
        <f t="shared" si="0"/>
        <v>0</v>
      </c>
      <c r="L27" s="9">
        <f t="shared" si="0"/>
        <v>0</v>
      </c>
      <c r="M27" s="9">
        <f t="shared" si="0"/>
        <v>0</v>
      </c>
      <c r="N27" s="16"/>
      <c r="O27" s="16"/>
    </row>
    <row r="30" spans="1:3" ht="12.75">
      <c r="A30" s="23" t="s">
        <v>166</v>
      </c>
      <c r="B30" s="123">
        <f>COUNT(B3:B26)</f>
        <v>24</v>
      </c>
      <c r="C30" s="18"/>
    </row>
    <row r="31" spans="1:3" ht="12.75">
      <c r="A31" s="4" t="s">
        <v>152</v>
      </c>
      <c r="B31" s="124">
        <f>COUNT(D3:D26)</f>
        <v>0</v>
      </c>
      <c r="C31" s="125">
        <f>B31/B30</f>
        <v>0</v>
      </c>
    </row>
    <row r="32" spans="1:3" ht="12.75">
      <c r="A32" s="1"/>
      <c r="B32" s="19"/>
      <c r="C32" s="19"/>
    </row>
    <row r="33" spans="1:3" ht="38.25">
      <c r="A33" s="1"/>
      <c r="B33" s="19" t="s">
        <v>178</v>
      </c>
      <c r="C33" s="19" t="s">
        <v>179</v>
      </c>
    </row>
    <row r="34" spans="1:3" ht="12.75">
      <c r="A34" s="1" t="s">
        <v>153</v>
      </c>
      <c r="B34" s="19"/>
      <c r="C34" s="19"/>
    </row>
    <row r="35" spans="1:3" ht="12.75">
      <c r="A35" s="4" t="s">
        <v>157</v>
      </c>
      <c r="B35" s="126">
        <f>E27</f>
        <v>0</v>
      </c>
      <c r="C35" s="126"/>
    </row>
    <row r="36" spans="1:3" ht="12.75">
      <c r="A36" s="4" t="s">
        <v>158</v>
      </c>
      <c r="B36" s="126">
        <f>E27*12</f>
        <v>0</v>
      </c>
      <c r="C36" s="126"/>
    </row>
    <row r="37" spans="1:3" ht="12.75">
      <c r="A37" s="4" t="s">
        <v>121</v>
      </c>
      <c r="B37" s="19">
        <f>F27</f>
        <v>0</v>
      </c>
      <c r="C37" s="126" t="e">
        <f>B37*200000/$B$36</f>
        <v>#DIV/0!</v>
      </c>
    </row>
    <row r="38" spans="1:3" ht="12.75">
      <c r="A38" s="4" t="s">
        <v>122</v>
      </c>
      <c r="B38" s="19">
        <f>G27</f>
        <v>0</v>
      </c>
      <c r="C38" s="126" t="e">
        <f>B38*200000/$B$36</f>
        <v>#DIV/0!</v>
      </c>
    </row>
    <row r="39" spans="1:3" ht="12.75">
      <c r="A39" s="4" t="s">
        <v>177</v>
      </c>
      <c r="B39" s="19">
        <f>H27</f>
        <v>0</v>
      </c>
      <c r="C39" s="126" t="e">
        <f>B39*200000/$B$36</f>
        <v>#DIV/0!</v>
      </c>
    </row>
    <row r="40" spans="1:3" ht="12.75">
      <c r="A40" s="4"/>
      <c r="B40" s="126"/>
      <c r="C40" s="126"/>
    </row>
    <row r="41" spans="1:3" ht="12.75">
      <c r="A41" s="5" t="s">
        <v>155</v>
      </c>
      <c r="B41" s="126"/>
      <c r="C41" s="126"/>
    </row>
    <row r="42" spans="1:3" ht="12.75">
      <c r="A42" s="4" t="s">
        <v>159</v>
      </c>
      <c r="B42" s="126">
        <f>J27</f>
        <v>0</v>
      </c>
      <c r="C42" s="126"/>
    </row>
    <row r="43" spans="1:3" ht="12.75">
      <c r="A43" s="4" t="s">
        <v>174</v>
      </c>
      <c r="B43" s="126">
        <f>J27*8</f>
        <v>0</v>
      </c>
      <c r="C43" s="126"/>
    </row>
    <row r="44" spans="1:3" ht="12.75">
      <c r="A44" s="4" t="s">
        <v>121</v>
      </c>
      <c r="B44" s="19">
        <f>K27</f>
        <v>0</v>
      </c>
      <c r="C44" s="126" t="e">
        <f>B44*200000/$B$43</f>
        <v>#DIV/0!</v>
      </c>
    </row>
    <row r="45" spans="1:3" ht="12.75">
      <c r="A45" s="4" t="s">
        <v>122</v>
      </c>
      <c r="B45" s="19">
        <f>L27</f>
        <v>0</v>
      </c>
      <c r="C45" s="126" t="e">
        <f>B45*200000/$B$43</f>
        <v>#DIV/0!</v>
      </c>
    </row>
    <row r="46" spans="1:3" ht="12.75">
      <c r="A46" s="4" t="s">
        <v>177</v>
      </c>
      <c r="B46" s="19">
        <f>M27</f>
        <v>0</v>
      </c>
      <c r="C46" s="126" t="e">
        <f>B46*200000/$B$43</f>
        <v>#DIV/0!</v>
      </c>
    </row>
    <row r="47" spans="1:3" ht="12.75">
      <c r="A47" s="4"/>
      <c r="B47" s="126"/>
      <c r="C47" s="126"/>
    </row>
    <row r="48" spans="1:3" ht="25.5">
      <c r="A48" s="5" t="s">
        <v>156</v>
      </c>
      <c r="B48" s="126"/>
      <c r="C48" s="126"/>
    </row>
    <row r="49" spans="1:3" ht="12.75">
      <c r="A49" s="4" t="s">
        <v>175</v>
      </c>
      <c r="B49" s="126">
        <f>B35+B42</f>
        <v>0</v>
      </c>
      <c r="C49" s="126"/>
    </row>
    <row r="50" spans="1:3" ht="12.75">
      <c r="A50" s="4" t="s">
        <v>176</v>
      </c>
      <c r="B50" s="126">
        <f>B36+B43</f>
        <v>0</v>
      </c>
      <c r="C50" s="126"/>
    </row>
    <row r="51" spans="1:3" ht="12.75">
      <c r="A51" s="4" t="s">
        <v>121</v>
      </c>
      <c r="B51" s="19">
        <f>B37+B44</f>
        <v>0</v>
      </c>
      <c r="C51" s="126" t="e">
        <f>(B37+B44)*200000/($B$36+$B$43)</f>
        <v>#DIV/0!</v>
      </c>
    </row>
    <row r="52" spans="1:3" ht="12.75">
      <c r="A52" s="4" t="s">
        <v>122</v>
      </c>
      <c r="B52" s="19">
        <f>B38+B45</f>
        <v>0</v>
      </c>
      <c r="C52" s="126" t="e">
        <f>(B38+B45)*200000/($B$36+$B$43)</f>
        <v>#DIV/0!</v>
      </c>
    </row>
    <row r="53" spans="1:3" ht="12.75">
      <c r="A53" s="4" t="s">
        <v>177</v>
      </c>
      <c r="B53" s="19">
        <f>B39+B46</f>
        <v>0</v>
      </c>
      <c r="C53" s="126" t="e">
        <f>(B39+B46)*200000/($B$36+$B$43)</f>
        <v>#DIV/0!</v>
      </c>
    </row>
  </sheetData>
  <mergeCells count="1">
    <mergeCell ref="A1:M1"/>
  </mergeCell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O53"/>
  <sheetViews>
    <sheetView workbookViewId="0" topLeftCell="A1">
      <pane xSplit="1" ySplit="2" topLeftCell="B3" activePane="bottomRight" state="frozen"/>
      <selection pane="topLeft" activeCell="A1" sqref="A1"/>
      <selection pane="topRight" activeCell="B1" sqref="B1"/>
      <selection pane="bottomLeft" activeCell="A3" sqref="A3"/>
      <selection pane="bottomRight" activeCell="A2" sqref="A2"/>
    </sheetView>
  </sheetViews>
  <sheetFormatPr defaultColWidth="9.140625" defaultRowHeight="12.75"/>
  <cols>
    <col min="1" max="1" width="23.00390625" style="0" customWidth="1"/>
    <col min="2" max="2" width="11.421875" style="0" customWidth="1"/>
    <col min="3" max="3" width="10.421875" style="0" customWidth="1"/>
    <col min="4" max="4" width="11.421875" style="0" customWidth="1"/>
    <col min="5" max="5" width="11.00390625" style="0" customWidth="1"/>
    <col min="6" max="6" width="10.140625" style="0" customWidth="1"/>
    <col min="7" max="7" width="9.8515625" style="0" customWidth="1"/>
    <col min="8" max="8" width="8.8515625" style="0" customWidth="1"/>
    <col min="9" max="9" width="10.421875" style="0" customWidth="1"/>
    <col min="10" max="10" width="11.8515625" style="0" customWidth="1"/>
    <col min="11" max="11" width="9.8515625" style="0" customWidth="1"/>
    <col min="12" max="12" width="10.421875" style="0" customWidth="1"/>
    <col min="13" max="13" width="8.8515625" style="0" customWidth="1"/>
    <col min="14" max="15" width="27.7109375" style="0" customWidth="1"/>
    <col min="16" max="16384" width="8.8515625" style="0" customWidth="1"/>
  </cols>
  <sheetData>
    <row r="1" spans="1:14" s="1" customFormat="1" ht="25.5" customHeight="1">
      <c r="A1" s="278" t="s">
        <v>217</v>
      </c>
      <c r="B1" s="278"/>
      <c r="C1" s="278"/>
      <c r="D1" s="278"/>
      <c r="E1" s="278"/>
      <c r="F1" s="278"/>
      <c r="G1" s="278"/>
      <c r="H1" s="278"/>
      <c r="I1" s="278"/>
      <c r="J1" s="278"/>
      <c r="K1" s="278"/>
      <c r="L1" s="278"/>
      <c r="M1" s="278"/>
      <c r="N1" s="1" t="s">
        <v>139</v>
      </c>
    </row>
    <row r="2" spans="1:15" s="1" customFormat="1" ht="38.25">
      <c r="A2" s="1" t="s">
        <v>116</v>
      </c>
      <c r="B2" s="2" t="s">
        <v>117</v>
      </c>
      <c r="C2" s="2" t="s">
        <v>118</v>
      </c>
      <c r="D2" s="1" t="s">
        <v>119</v>
      </c>
      <c r="E2" s="1" t="s">
        <v>120</v>
      </c>
      <c r="F2" s="1" t="s">
        <v>121</v>
      </c>
      <c r="G2" s="1" t="s">
        <v>122</v>
      </c>
      <c r="H2" s="1" t="s">
        <v>123</v>
      </c>
      <c r="I2" s="1" t="s">
        <v>124</v>
      </c>
      <c r="J2" s="1" t="s">
        <v>125</v>
      </c>
      <c r="K2" s="1" t="s">
        <v>121</v>
      </c>
      <c r="L2" s="1" t="s">
        <v>122</v>
      </c>
      <c r="M2" s="1" t="s">
        <v>123</v>
      </c>
      <c r="N2" s="1" t="s">
        <v>137</v>
      </c>
      <c r="O2" s="1" t="s">
        <v>138</v>
      </c>
    </row>
    <row r="3" spans="1:3" ht="12.75">
      <c r="A3" s="1" t="s">
        <v>237</v>
      </c>
      <c r="B3" s="18">
        <v>38991</v>
      </c>
      <c r="C3" s="18">
        <v>39082</v>
      </c>
    </row>
    <row r="4" spans="1:3" ht="12.75">
      <c r="A4" s="1" t="s">
        <v>128</v>
      </c>
      <c r="B4" s="18">
        <v>38991</v>
      </c>
      <c r="C4" s="18">
        <v>39082</v>
      </c>
    </row>
    <row r="5" spans="1:3" ht="12.75">
      <c r="A5" s="1" t="s">
        <v>132</v>
      </c>
      <c r="B5" s="18">
        <v>38991</v>
      </c>
      <c r="C5" s="18">
        <v>39082</v>
      </c>
    </row>
    <row r="6" spans="1:3" ht="12.75">
      <c r="A6" s="1" t="s">
        <v>186</v>
      </c>
      <c r="B6" s="18">
        <v>38991</v>
      </c>
      <c r="C6" s="18">
        <v>39082</v>
      </c>
    </row>
    <row r="7" spans="1:3" ht="12.75">
      <c r="A7" s="1" t="s">
        <v>187</v>
      </c>
      <c r="B7" s="18">
        <v>38991</v>
      </c>
      <c r="C7" s="18">
        <v>39082</v>
      </c>
    </row>
    <row r="8" spans="1:3" ht="12.75">
      <c r="A8" s="1" t="s">
        <v>150</v>
      </c>
      <c r="B8" s="18">
        <v>38991</v>
      </c>
      <c r="C8" s="18">
        <v>39082</v>
      </c>
    </row>
    <row r="9" spans="1:3" ht="12.75">
      <c r="A9" s="1" t="s">
        <v>236</v>
      </c>
      <c r="B9" s="18">
        <v>38991</v>
      </c>
      <c r="C9" s="18">
        <v>39082</v>
      </c>
    </row>
    <row r="10" spans="1:3" ht="12.75">
      <c r="A10" s="1" t="s">
        <v>102</v>
      </c>
      <c r="B10" s="18">
        <v>38991</v>
      </c>
      <c r="C10" s="18">
        <v>39082</v>
      </c>
    </row>
    <row r="11" spans="1:3" ht="12.75">
      <c r="A11" s="1" t="s">
        <v>127</v>
      </c>
      <c r="B11" s="18">
        <v>38991</v>
      </c>
      <c r="C11" s="18">
        <v>39082</v>
      </c>
    </row>
    <row r="12" spans="1:3" ht="12.75">
      <c r="A12" s="1" t="s">
        <v>185</v>
      </c>
      <c r="B12" s="18">
        <v>38991</v>
      </c>
      <c r="C12" s="18">
        <v>39082</v>
      </c>
    </row>
    <row r="13" spans="1:3" ht="12.75">
      <c r="A13" s="1" t="s">
        <v>213</v>
      </c>
      <c r="B13" s="18">
        <v>38991</v>
      </c>
      <c r="C13" s="18">
        <v>39082</v>
      </c>
    </row>
    <row r="14" spans="1:3" ht="12.75">
      <c r="A14" s="1" t="s">
        <v>141</v>
      </c>
      <c r="B14" s="18">
        <v>38991</v>
      </c>
      <c r="C14" s="18">
        <v>39082</v>
      </c>
    </row>
    <row r="15" spans="1:3" ht="12.75">
      <c r="A15" s="1" t="s">
        <v>142</v>
      </c>
      <c r="B15" s="18">
        <v>38991</v>
      </c>
      <c r="C15" s="18">
        <v>39082</v>
      </c>
    </row>
    <row r="16" spans="1:3" s="16" customFormat="1" ht="12.75">
      <c r="A16" s="16" t="s">
        <v>129</v>
      </c>
      <c r="B16" s="18">
        <v>38991</v>
      </c>
      <c r="C16" s="18">
        <v>39082</v>
      </c>
    </row>
    <row r="17" spans="1:13" ht="12.75">
      <c r="A17" s="1" t="s">
        <v>149</v>
      </c>
      <c r="B17" s="18">
        <v>38991</v>
      </c>
      <c r="C17" s="18">
        <v>39082</v>
      </c>
      <c r="D17" s="16"/>
      <c r="E17" s="16"/>
      <c r="F17" s="16"/>
      <c r="G17" s="16"/>
      <c r="H17" s="16"/>
      <c r="I17" s="16"/>
      <c r="J17" s="16"/>
      <c r="K17" s="16"/>
      <c r="L17" s="16"/>
      <c r="M17" s="16"/>
    </row>
    <row r="18" spans="1:3" ht="12.75">
      <c r="A18" s="1" t="s">
        <v>130</v>
      </c>
      <c r="B18" s="18">
        <v>38991</v>
      </c>
      <c r="C18" s="18">
        <v>39082</v>
      </c>
    </row>
    <row r="19" spans="1:3" ht="12.75" customHeight="1">
      <c r="A19" s="1" t="s">
        <v>147</v>
      </c>
      <c r="B19" s="18">
        <v>38991</v>
      </c>
      <c r="C19" s="18">
        <v>39082</v>
      </c>
    </row>
    <row r="20" spans="1:3" ht="12.75">
      <c r="A20" s="1" t="s">
        <v>140</v>
      </c>
      <c r="B20" s="18">
        <v>38991</v>
      </c>
      <c r="C20" s="18">
        <v>39082</v>
      </c>
    </row>
    <row r="21" spans="1:3" ht="12.75">
      <c r="A21" s="1" t="s">
        <v>164</v>
      </c>
      <c r="B21" s="18">
        <v>38991</v>
      </c>
      <c r="C21" s="18">
        <v>39082</v>
      </c>
    </row>
    <row r="22" spans="1:3" ht="12.75">
      <c r="A22" s="1" t="s">
        <v>134</v>
      </c>
      <c r="B22" s="18">
        <v>38991</v>
      </c>
      <c r="C22" s="18">
        <v>39082</v>
      </c>
    </row>
    <row r="23" spans="1:3" ht="12.75" customHeight="1">
      <c r="A23" s="1" t="s">
        <v>189</v>
      </c>
      <c r="B23" s="18">
        <v>38991</v>
      </c>
      <c r="C23" s="18">
        <v>39082</v>
      </c>
    </row>
    <row r="24" spans="1:3" ht="12.75">
      <c r="A24" s="1" t="s">
        <v>190</v>
      </c>
      <c r="B24" s="18">
        <v>38991</v>
      </c>
      <c r="C24" s="18">
        <v>39082</v>
      </c>
    </row>
    <row r="25" spans="1:3" ht="12.75">
      <c r="A25" s="1" t="s">
        <v>183</v>
      </c>
      <c r="B25" s="18">
        <v>38991</v>
      </c>
      <c r="C25" s="18">
        <v>39082</v>
      </c>
    </row>
    <row r="26" spans="1:3" ht="12.75">
      <c r="A26" s="1" t="s">
        <v>131</v>
      </c>
      <c r="B26" s="18">
        <v>38991</v>
      </c>
      <c r="C26" s="18">
        <v>39082</v>
      </c>
    </row>
    <row r="27" spans="1:15" s="1" customFormat="1" ht="12.75">
      <c r="A27" s="7" t="s">
        <v>154</v>
      </c>
      <c r="B27" s="17"/>
      <c r="C27" s="17"/>
      <c r="D27" s="9">
        <f aca="true" t="shared" si="0" ref="D27:M27">SUM(D4:D26)</f>
        <v>0</v>
      </c>
      <c r="E27" s="9">
        <f t="shared" si="0"/>
        <v>0</v>
      </c>
      <c r="F27" s="9">
        <f t="shared" si="0"/>
        <v>0</v>
      </c>
      <c r="G27" s="9">
        <f t="shared" si="0"/>
        <v>0</v>
      </c>
      <c r="H27" s="9">
        <f t="shared" si="0"/>
        <v>0</v>
      </c>
      <c r="I27" s="9">
        <f t="shared" si="0"/>
        <v>0</v>
      </c>
      <c r="J27" s="9">
        <f t="shared" si="0"/>
        <v>0</v>
      </c>
      <c r="K27" s="9">
        <f t="shared" si="0"/>
        <v>0</v>
      </c>
      <c r="L27" s="9">
        <f t="shared" si="0"/>
        <v>0</v>
      </c>
      <c r="M27" s="9">
        <f t="shared" si="0"/>
        <v>0</v>
      </c>
      <c r="N27" s="16"/>
      <c r="O27" s="16"/>
    </row>
    <row r="30" spans="1:3" ht="12.75">
      <c r="A30" s="23" t="s">
        <v>166</v>
      </c>
      <c r="B30" s="123">
        <f>COUNT(B3:B26)</f>
        <v>24</v>
      </c>
      <c r="C30" s="18"/>
    </row>
    <row r="31" spans="1:3" ht="12.75">
      <c r="A31" s="4" t="s">
        <v>152</v>
      </c>
      <c r="B31" s="124">
        <f>COUNT(D3:D26)</f>
        <v>0</v>
      </c>
      <c r="C31" s="125">
        <f>B31/B30</f>
        <v>0</v>
      </c>
    </row>
    <row r="32" spans="1:3" ht="12.75">
      <c r="A32" s="1"/>
      <c r="B32" s="19"/>
      <c r="C32" s="19"/>
    </row>
    <row r="33" spans="1:3" ht="38.25">
      <c r="A33" s="1"/>
      <c r="B33" s="19" t="s">
        <v>178</v>
      </c>
      <c r="C33" s="19" t="s">
        <v>179</v>
      </c>
    </row>
    <row r="34" spans="1:3" ht="12.75">
      <c r="A34" s="1" t="s">
        <v>153</v>
      </c>
      <c r="B34" s="19"/>
      <c r="C34" s="19"/>
    </row>
    <row r="35" spans="1:3" ht="12.75">
      <c r="A35" s="4" t="s">
        <v>157</v>
      </c>
      <c r="B35" s="126">
        <f>E27</f>
        <v>0</v>
      </c>
      <c r="C35" s="126"/>
    </row>
    <row r="36" spans="1:3" ht="12.75">
      <c r="A36" s="4" t="s">
        <v>158</v>
      </c>
      <c r="B36" s="126">
        <f>E27*12</f>
        <v>0</v>
      </c>
      <c r="C36" s="126"/>
    </row>
    <row r="37" spans="1:3" ht="12.75">
      <c r="A37" s="4" t="s">
        <v>121</v>
      </c>
      <c r="B37" s="19">
        <f>F27</f>
        <v>0</v>
      </c>
      <c r="C37" s="126" t="e">
        <f>B37*200000/$B$36</f>
        <v>#DIV/0!</v>
      </c>
    </row>
    <row r="38" spans="1:3" ht="12.75">
      <c r="A38" s="4" t="s">
        <v>122</v>
      </c>
      <c r="B38" s="19">
        <f>G27</f>
        <v>0</v>
      </c>
      <c r="C38" s="126" t="e">
        <f>B38*200000/$B$36</f>
        <v>#DIV/0!</v>
      </c>
    </row>
    <row r="39" spans="1:3" ht="12.75">
      <c r="A39" s="4" t="s">
        <v>177</v>
      </c>
      <c r="B39" s="19">
        <f>H27</f>
        <v>0</v>
      </c>
      <c r="C39" s="126" t="e">
        <f>B39*200000/$B$36</f>
        <v>#DIV/0!</v>
      </c>
    </row>
    <row r="40" spans="1:3" ht="12.75">
      <c r="A40" s="4"/>
      <c r="B40" s="126"/>
      <c r="C40" s="126"/>
    </row>
    <row r="41" spans="1:3" ht="12.75">
      <c r="A41" s="5" t="s">
        <v>155</v>
      </c>
      <c r="B41" s="126"/>
      <c r="C41" s="126"/>
    </row>
    <row r="42" spans="1:3" ht="12.75">
      <c r="A42" s="4" t="s">
        <v>159</v>
      </c>
      <c r="B42" s="126">
        <f>J27</f>
        <v>0</v>
      </c>
      <c r="C42" s="126"/>
    </row>
    <row r="43" spans="1:3" ht="12.75">
      <c r="A43" s="4" t="s">
        <v>174</v>
      </c>
      <c r="B43" s="126">
        <f>J27*8</f>
        <v>0</v>
      </c>
      <c r="C43" s="126"/>
    </row>
    <row r="44" spans="1:3" ht="12.75">
      <c r="A44" s="4" t="s">
        <v>121</v>
      </c>
      <c r="B44" s="19">
        <f>K27</f>
        <v>0</v>
      </c>
      <c r="C44" s="126" t="e">
        <f>B44*200000/$B$43</f>
        <v>#DIV/0!</v>
      </c>
    </row>
    <row r="45" spans="1:3" ht="12.75">
      <c r="A45" s="4" t="s">
        <v>122</v>
      </c>
      <c r="B45" s="19">
        <f>L27</f>
        <v>0</v>
      </c>
      <c r="C45" s="126" t="e">
        <f>B45*200000/$B$43</f>
        <v>#DIV/0!</v>
      </c>
    </row>
    <row r="46" spans="1:3" ht="12.75">
      <c r="A46" s="4" t="s">
        <v>177</v>
      </c>
      <c r="B46" s="19">
        <f>M27</f>
        <v>0</v>
      </c>
      <c r="C46" s="126" t="e">
        <f>B46*200000/$B$43</f>
        <v>#DIV/0!</v>
      </c>
    </row>
    <row r="47" spans="1:3" ht="12.75">
      <c r="A47" s="4"/>
      <c r="B47" s="126"/>
      <c r="C47" s="126"/>
    </row>
    <row r="48" spans="1:3" ht="25.5">
      <c r="A48" s="5" t="s">
        <v>156</v>
      </c>
      <c r="B48" s="126"/>
      <c r="C48" s="126"/>
    </row>
    <row r="49" spans="1:3" ht="12.75">
      <c r="A49" s="4" t="s">
        <v>175</v>
      </c>
      <c r="B49" s="126">
        <f>B35+B42</f>
        <v>0</v>
      </c>
      <c r="C49" s="126"/>
    </row>
    <row r="50" spans="1:3" ht="12.75">
      <c r="A50" s="4" t="s">
        <v>176</v>
      </c>
      <c r="B50" s="126">
        <f>B36+B43</f>
        <v>0</v>
      </c>
      <c r="C50" s="126"/>
    </row>
    <row r="51" spans="1:3" ht="12.75">
      <c r="A51" s="4" t="s">
        <v>121</v>
      </c>
      <c r="B51" s="19">
        <f>B37+B44</f>
        <v>0</v>
      </c>
      <c r="C51" s="126" t="e">
        <f>(B37+B44)*200000/($B$36+$B$43)</f>
        <v>#DIV/0!</v>
      </c>
    </row>
    <row r="52" spans="1:3" ht="12.75">
      <c r="A52" s="4" t="s">
        <v>122</v>
      </c>
      <c r="B52" s="19">
        <f>B38+B45</f>
        <v>0</v>
      </c>
      <c r="C52" s="126" t="e">
        <f>(B38+B45)*200000/($B$36+$B$43)</f>
        <v>#DIV/0!</v>
      </c>
    </row>
    <row r="53" spans="1:3" ht="12.75">
      <c r="A53" s="4" t="s">
        <v>177</v>
      </c>
      <c r="B53" s="19">
        <f>B39+B46</f>
        <v>0</v>
      </c>
      <c r="C53" s="126" t="e">
        <f>(B39+B46)*200000/($B$36+$B$43)</f>
        <v>#DIV/0!</v>
      </c>
    </row>
  </sheetData>
  <mergeCells count="1">
    <mergeCell ref="A1:M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3:F117"/>
  <sheetViews>
    <sheetView workbookViewId="0" topLeftCell="A1">
      <selection activeCell="O62" sqref="O62"/>
    </sheetView>
  </sheetViews>
  <sheetFormatPr defaultColWidth="9.140625" defaultRowHeight="12.75"/>
  <cols>
    <col min="1" max="1" width="16.7109375" style="0" bestFit="1" customWidth="1"/>
    <col min="2" max="2" width="10.7109375" style="0" bestFit="1" customWidth="1"/>
    <col min="3" max="3" width="13.421875" style="0" bestFit="1" customWidth="1"/>
    <col min="4" max="4" width="11.28125" style="0" bestFit="1" customWidth="1"/>
    <col min="5" max="5" width="12.421875" style="0" bestFit="1" customWidth="1"/>
    <col min="6" max="6" width="8.8515625" style="0" customWidth="1"/>
    <col min="7" max="16384" width="11.421875" style="0" customWidth="1"/>
  </cols>
  <sheetData>
    <row r="3" spans="2:6" ht="12.75">
      <c r="B3" t="s">
        <v>75</v>
      </c>
      <c r="C3" t="s">
        <v>76</v>
      </c>
      <c r="D3" t="s">
        <v>77</v>
      </c>
      <c r="E3" t="s">
        <v>78</v>
      </c>
      <c r="F3" t="s">
        <v>79</v>
      </c>
    </row>
    <row r="4" spans="1:6" ht="12.75">
      <c r="A4" t="str">
        <f>'2004 Year Comparisons'!A23</f>
        <v>Total Accidents</v>
      </c>
      <c r="B4" s="21">
        <f>'2004 Year Comparisons'!C23</f>
        <v>6.160670280926565</v>
      </c>
      <c r="C4" s="21">
        <f>'2004 Year Comparisons'!E23</f>
        <v>10.47798670248233</v>
      </c>
      <c r="D4" s="21">
        <f>'2004 Year Comparisons'!G23</f>
        <v>1.3611368214732944</v>
      </c>
      <c r="E4" s="21">
        <f>'2004 Year Comparisons'!I23</f>
        <v>9.329712022888893</v>
      </c>
      <c r="F4" s="21">
        <f>'2004 Year Comparisons'!K23</f>
        <v>7.734088769661159</v>
      </c>
    </row>
    <row r="5" spans="1:6" ht="12.75">
      <c r="A5" t="str">
        <f>'2004 Year Comparisons'!A24</f>
        <v>Lost Time Accidents</v>
      </c>
      <c r="B5" s="21">
        <f>'2004 Year Comparisons'!C24</f>
        <v>0</v>
      </c>
      <c r="C5" s="21">
        <f>'2004 Year Comparisons'!E24</f>
        <v>3.8101769827208476</v>
      </c>
      <c r="D5" s="21">
        <f>'2004 Year Comparisons'!G24</f>
        <v>0</v>
      </c>
      <c r="E5" s="21">
        <f>'2004 Year Comparisons'!I24</f>
        <v>1.5549520038148157</v>
      </c>
      <c r="F5" s="21">
        <f>'2004 Year Comparisons'!K24</f>
        <v>1.5468177539322316</v>
      </c>
    </row>
    <row r="6" spans="1:6" ht="12.75">
      <c r="A6" t="s">
        <v>80</v>
      </c>
      <c r="B6">
        <v>5.427272727272727</v>
      </c>
      <c r="C6">
        <v>5.427272727272727</v>
      </c>
      <c r="D6">
        <v>5.427272727272727</v>
      </c>
      <c r="E6">
        <v>5.427272727272727</v>
      </c>
      <c r="F6">
        <v>5.427272727272727</v>
      </c>
    </row>
    <row r="7" spans="1:6" ht="12.75">
      <c r="A7" t="str">
        <f>'2004 Year Comparisons'!A25</f>
        <v>Lost Days</v>
      </c>
      <c r="B7" s="21">
        <f>'2004 Year Comparisons'!C25</f>
        <v>0</v>
      </c>
      <c r="C7" s="21">
        <f>'2004 Year Comparisons'!E25</f>
        <v>70.48827418033568</v>
      </c>
      <c r="D7" s="21">
        <f>'2004 Year Comparisons'!G25</f>
        <v>0</v>
      </c>
      <c r="E7" s="21">
        <f>'2004 Year Comparisons'!I25</f>
        <v>13.73540936703087</v>
      </c>
      <c r="F7" s="21">
        <f>'2004 Year Comparisons'!K25</f>
        <v>22.207883467169896</v>
      </c>
    </row>
    <row r="8" spans="1:6" ht="12.75">
      <c r="A8" t="s">
        <v>80</v>
      </c>
      <c r="B8">
        <v>246.86666666666667</v>
      </c>
      <c r="C8">
        <v>246.86666666666667</v>
      </c>
      <c r="D8">
        <v>246.86666666666667</v>
      </c>
      <c r="E8">
        <v>246.86666666666667</v>
      </c>
      <c r="F8">
        <v>246.86666666666667</v>
      </c>
    </row>
    <row r="76" ht="12.75">
      <c r="A76" t="s">
        <v>81</v>
      </c>
    </row>
    <row r="77" ht="12.75">
      <c r="A77" t="s">
        <v>82</v>
      </c>
    </row>
    <row r="79" ht="12.75">
      <c r="A79" t="s">
        <v>83</v>
      </c>
    </row>
    <row r="83" ht="12.75">
      <c r="A83" t="s">
        <v>84</v>
      </c>
    </row>
    <row r="85" ht="12.75">
      <c r="A85" t="s">
        <v>85</v>
      </c>
    </row>
    <row r="86" ht="12.75">
      <c r="A86" t="s">
        <v>86</v>
      </c>
    </row>
    <row r="87" ht="12.75">
      <c r="A87" t="s">
        <v>87</v>
      </c>
    </row>
    <row r="88" ht="12.75">
      <c r="A88" t="s">
        <v>88</v>
      </c>
    </row>
    <row r="89" ht="12.75">
      <c r="A89" t="s">
        <v>89</v>
      </c>
    </row>
    <row r="90" spans="1:2" ht="12.75">
      <c r="A90" t="s">
        <v>90</v>
      </c>
      <c r="B90" t="s">
        <v>91</v>
      </c>
    </row>
    <row r="91" spans="1:2" ht="12.75">
      <c r="A91" s="101">
        <v>1989</v>
      </c>
      <c r="B91" s="101">
        <v>7.2</v>
      </c>
    </row>
    <row r="92" spans="1:2" ht="12.75">
      <c r="A92" s="101">
        <v>1990</v>
      </c>
      <c r="B92" s="101">
        <v>6.8</v>
      </c>
    </row>
    <row r="93" spans="1:2" ht="12.75">
      <c r="A93" s="101">
        <v>1991</v>
      </c>
      <c r="B93" s="101">
        <v>6.8</v>
      </c>
    </row>
    <row r="94" spans="1:2" ht="12.75">
      <c r="A94" s="101">
        <v>1992</v>
      </c>
      <c r="B94" s="101">
        <v>5.4</v>
      </c>
    </row>
    <row r="95" spans="1:2" ht="12.75">
      <c r="A95" s="101">
        <v>1993</v>
      </c>
      <c r="B95" s="101">
        <v>5.5</v>
      </c>
    </row>
    <row r="96" spans="1:2" ht="12.75">
      <c r="A96" s="101">
        <v>1994</v>
      </c>
      <c r="B96" s="101">
        <v>5</v>
      </c>
    </row>
    <row r="97" spans="1:2" ht="12.75">
      <c r="A97" s="101">
        <v>1995</v>
      </c>
      <c r="B97" s="101">
        <v>4.8</v>
      </c>
    </row>
    <row r="98" spans="1:2" ht="12.75">
      <c r="A98" s="101">
        <v>1996</v>
      </c>
      <c r="B98" s="101">
        <v>5.1</v>
      </c>
    </row>
    <row r="99" spans="1:2" ht="12.75">
      <c r="A99" s="101">
        <v>1997</v>
      </c>
      <c r="B99" s="101">
        <v>4.9</v>
      </c>
    </row>
    <row r="100" spans="1:2" ht="12.75">
      <c r="A100" s="101">
        <v>1998</v>
      </c>
      <c r="B100" s="101">
        <v>3.9</v>
      </c>
    </row>
    <row r="101" spans="1:2" ht="12.75">
      <c r="A101" s="101">
        <v>1999</v>
      </c>
      <c r="B101" s="101">
        <v>4.3</v>
      </c>
    </row>
    <row r="102" spans="1:2" ht="12.75">
      <c r="A102" t="s">
        <v>92</v>
      </c>
      <c r="B102">
        <f>AVERAGE(B91:B101)</f>
        <v>5.427272727272727</v>
      </c>
    </row>
    <row r="106" ht="12.75">
      <c r="A106" t="s">
        <v>84</v>
      </c>
    </row>
    <row r="108" ht="12.75">
      <c r="A108" t="s">
        <v>93</v>
      </c>
    </row>
    <row r="109" ht="12.75">
      <c r="A109" t="s">
        <v>86</v>
      </c>
    </row>
    <row r="110" ht="12.75">
      <c r="A110" t="s">
        <v>94</v>
      </c>
    </row>
    <row r="111" ht="12.75">
      <c r="A111" t="s">
        <v>88</v>
      </c>
    </row>
    <row r="112" ht="12.75">
      <c r="A112" t="s">
        <v>89</v>
      </c>
    </row>
    <row r="113" spans="1:2" ht="12.75">
      <c r="A113" t="s">
        <v>90</v>
      </c>
      <c r="B113" t="s">
        <v>91</v>
      </c>
    </row>
    <row r="114" spans="1:2" ht="12.75">
      <c r="A114" s="101">
        <v>1989</v>
      </c>
      <c r="B114" s="101">
        <v>261.7</v>
      </c>
    </row>
    <row r="115" spans="1:2" ht="12.75">
      <c r="A115" s="101">
        <v>1990</v>
      </c>
      <c r="B115" s="101">
        <v>226</v>
      </c>
    </row>
    <row r="116" spans="1:2" ht="12.75">
      <c r="A116" s="101">
        <v>1991</v>
      </c>
      <c r="B116" s="101">
        <v>252.9</v>
      </c>
    </row>
    <row r="117" spans="1:2" ht="12.75">
      <c r="A117" t="s">
        <v>95</v>
      </c>
      <c r="B117">
        <f>AVERAGE(B114:B116)</f>
        <v>246.86666666666667</v>
      </c>
    </row>
  </sheetData>
  <printOptions/>
  <pageMargins left="0.75" right="0.75" top="1" bottom="1" header="0.5" footer="0.5"/>
  <pageSetup orientation="portrait" paperSize="9"/>
  <drawing r:id="rId1"/>
</worksheet>
</file>

<file path=xl/worksheets/sheet40.xml><?xml version="1.0" encoding="utf-8"?>
<worksheet xmlns="http://schemas.openxmlformats.org/spreadsheetml/2006/main" xmlns:r="http://schemas.openxmlformats.org/officeDocument/2006/relationships">
  <dimension ref="A1:K30"/>
  <sheetViews>
    <sheetView workbookViewId="0" topLeftCell="A1">
      <selection activeCell="A1" sqref="A1"/>
    </sheetView>
  </sheetViews>
  <sheetFormatPr defaultColWidth="9.140625" defaultRowHeight="12.75"/>
  <cols>
    <col min="1" max="1" width="30.28125" style="228" bestFit="1" customWidth="1"/>
    <col min="2" max="2" width="12.8515625" style="228" customWidth="1"/>
    <col min="3" max="3" width="12.8515625" style="274" customWidth="1"/>
    <col min="4" max="11" width="12.8515625" style="228" customWidth="1"/>
    <col min="12" max="16384" width="8.8515625" style="228" customWidth="1"/>
  </cols>
  <sheetData>
    <row r="1" spans="1:11" ht="13.5" thickBot="1">
      <c r="A1" s="227"/>
      <c r="B1" s="324" t="s">
        <v>218</v>
      </c>
      <c r="C1" s="325"/>
      <c r="D1" s="324" t="s">
        <v>219</v>
      </c>
      <c r="E1" s="325"/>
      <c r="F1" s="324" t="s">
        <v>220</v>
      </c>
      <c r="G1" s="325"/>
      <c r="H1" s="324" t="s">
        <v>221</v>
      </c>
      <c r="I1" s="325"/>
      <c r="J1" s="308" t="s">
        <v>222</v>
      </c>
      <c r="K1" s="309"/>
    </row>
    <row r="2" spans="1:11" ht="12.75">
      <c r="A2" s="229"/>
      <c r="B2" s="230" t="s">
        <v>200</v>
      </c>
      <c r="C2" s="231" t="s">
        <v>201</v>
      </c>
      <c r="D2" s="230" t="s">
        <v>200</v>
      </c>
      <c r="E2" s="232" t="s">
        <v>201</v>
      </c>
      <c r="F2" s="230" t="s">
        <v>200</v>
      </c>
      <c r="G2" s="232" t="s">
        <v>201</v>
      </c>
      <c r="H2" s="230" t="s">
        <v>200</v>
      </c>
      <c r="I2" s="233" t="s">
        <v>201</v>
      </c>
      <c r="J2" s="130" t="s">
        <v>200</v>
      </c>
      <c r="K2" s="131" t="s">
        <v>201</v>
      </c>
    </row>
    <row r="3" spans="1:11" ht="12.75">
      <c r="A3" s="234" t="s">
        <v>152</v>
      </c>
      <c r="B3" s="235">
        <f>'2006 First Quarter'!B31</f>
        <v>14</v>
      </c>
      <c r="C3" s="236">
        <f>'2006 First Quarter'!C31</f>
        <v>0.5833333333333334</v>
      </c>
      <c r="D3" s="237">
        <f>'2006 Second Quarter'!B31</f>
        <v>0</v>
      </c>
      <c r="E3" s="236">
        <f>'2006 Second Quarter'!C31</f>
        <v>0</v>
      </c>
      <c r="F3" s="237">
        <f>'2006 Third Quarter'!B31</f>
        <v>0</v>
      </c>
      <c r="G3" s="236">
        <f>'2006 Third Quarter'!C31</f>
        <v>0</v>
      </c>
      <c r="H3" s="237">
        <f>'2006 Fourth Quarter'!B31</f>
        <v>0</v>
      </c>
      <c r="I3" s="238">
        <f>'2005 Fourth Quarter'!C31</f>
        <v>0</v>
      </c>
      <c r="J3" s="143">
        <f>(B3+D3+F3+H3)/4</f>
        <v>3.5</v>
      </c>
      <c r="K3" s="144">
        <f>(C3+E3+G3+I3)/4</f>
        <v>0.14583333333333334</v>
      </c>
    </row>
    <row r="4" spans="1:11" ht="13.5" thickBot="1">
      <c r="A4" s="239"/>
      <c r="B4" s="229"/>
      <c r="C4" s="240"/>
      <c r="D4" s="229"/>
      <c r="E4" s="241"/>
      <c r="F4" s="229"/>
      <c r="G4" s="241"/>
      <c r="H4" s="229"/>
      <c r="I4" s="242"/>
      <c r="J4" s="149" t="s">
        <v>70</v>
      </c>
      <c r="K4" s="150" t="s">
        <v>70</v>
      </c>
    </row>
    <row r="5" spans="1:11" s="246" customFormat="1" ht="25.5">
      <c r="A5" s="243"/>
      <c r="B5" s="244" t="s">
        <v>178</v>
      </c>
      <c r="C5" s="245" t="s">
        <v>179</v>
      </c>
      <c r="D5" s="244" t="s">
        <v>178</v>
      </c>
      <c r="E5" s="245" t="s">
        <v>179</v>
      </c>
      <c r="F5" s="244" t="s">
        <v>178</v>
      </c>
      <c r="G5" s="245" t="s">
        <v>179</v>
      </c>
      <c r="H5" s="244" t="s">
        <v>178</v>
      </c>
      <c r="I5" s="245" t="s">
        <v>179</v>
      </c>
      <c r="J5" s="157" t="s">
        <v>178</v>
      </c>
      <c r="K5" s="158" t="s">
        <v>179</v>
      </c>
    </row>
    <row r="6" spans="1:11" ht="12.75">
      <c r="A6" s="160" t="s">
        <v>153</v>
      </c>
      <c r="B6" s="247"/>
      <c r="C6" s="248"/>
      <c r="D6" s="247"/>
      <c r="E6" s="248"/>
      <c r="F6" s="247"/>
      <c r="G6" s="248"/>
      <c r="H6" s="247"/>
      <c r="I6" s="248"/>
      <c r="J6" s="163"/>
      <c r="K6" s="164"/>
    </row>
    <row r="7" spans="1:11" ht="12.75">
      <c r="A7" s="249" t="s">
        <v>157</v>
      </c>
      <c r="B7" s="250">
        <f>'2006 First Quarter'!B35</f>
        <v>5211</v>
      </c>
      <c r="C7" s="251"/>
      <c r="D7" s="250">
        <f>'2006 Second Quarter'!B35</f>
        <v>0</v>
      </c>
      <c r="E7" s="251"/>
      <c r="F7" s="250">
        <f>'2006 Third Quarter'!B35</f>
        <v>0</v>
      </c>
      <c r="G7" s="251"/>
      <c r="H7" s="252">
        <f>'2006 Fourth Quarter'!B35</f>
        <v>0</v>
      </c>
      <c r="I7" s="251"/>
      <c r="J7" s="169">
        <f>B7+D7+F7+H7</f>
        <v>5211</v>
      </c>
      <c r="K7" s="170"/>
    </row>
    <row r="8" spans="1:11" ht="12.75">
      <c r="A8" s="253" t="s">
        <v>158</v>
      </c>
      <c r="B8" s="254">
        <f>'2006 First Quarter'!B36</f>
        <v>62532</v>
      </c>
      <c r="C8" s="255"/>
      <c r="D8" s="254">
        <f>'2006 Second Quarter'!B36</f>
        <v>0</v>
      </c>
      <c r="E8" s="255"/>
      <c r="F8" s="254">
        <f>'2006 Third Quarter'!B36</f>
        <v>0</v>
      </c>
      <c r="G8" s="255"/>
      <c r="H8" s="256">
        <f>'2006 Fourth Quarter'!B36</f>
        <v>0</v>
      </c>
      <c r="I8" s="255"/>
      <c r="J8" s="175">
        <f>B8+D8+F8+H8</f>
        <v>62532</v>
      </c>
      <c r="K8" s="176"/>
    </row>
    <row r="9" spans="1:11" ht="12.75">
      <c r="A9" s="253" t="s">
        <v>121</v>
      </c>
      <c r="B9" s="257">
        <f>'2006 First Quarter'!B37</f>
        <v>1</v>
      </c>
      <c r="C9" s="258">
        <f>'2006 First Quarter'!C37</f>
        <v>3.198362438431523</v>
      </c>
      <c r="D9" s="257">
        <f>'2006 Second Quarter'!B37</f>
        <v>0</v>
      </c>
      <c r="E9" s="258" t="e">
        <f>'2006 Second Quarter'!C37</f>
        <v>#DIV/0!</v>
      </c>
      <c r="F9" s="257">
        <f>'2006 Third Quarter'!B37</f>
        <v>0</v>
      </c>
      <c r="G9" s="258" t="e">
        <f>'2006 Third Quarter'!C37</f>
        <v>#DIV/0!</v>
      </c>
      <c r="H9" s="259">
        <f>'2006 Fourth Quarter'!B37</f>
        <v>0</v>
      </c>
      <c r="I9" s="258" t="e">
        <f>'2006 Fourth Quarter'!C37</f>
        <v>#DIV/0!</v>
      </c>
      <c r="J9" s="180">
        <f>B9+D9+F9+H9</f>
        <v>1</v>
      </c>
      <c r="K9" s="181">
        <f>J9*200000/$J$8</f>
        <v>3.198362438431523</v>
      </c>
    </row>
    <row r="10" spans="1:11" ht="12.75">
      <c r="A10" s="253" t="s">
        <v>122</v>
      </c>
      <c r="B10" s="257">
        <f>'2006 First Quarter'!B38</f>
        <v>1</v>
      </c>
      <c r="C10" s="258">
        <f>'2006 First Quarter'!C38</f>
        <v>3.198362438431523</v>
      </c>
      <c r="D10" s="257">
        <f>'2006 Second Quarter'!B38</f>
        <v>0</v>
      </c>
      <c r="E10" s="258" t="e">
        <f>'2006 Second Quarter'!C38</f>
        <v>#DIV/0!</v>
      </c>
      <c r="F10" s="257">
        <f>'2006 Third Quarter'!B38</f>
        <v>0</v>
      </c>
      <c r="G10" s="258" t="e">
        <f>'2006 Third Quarter'!C38</f>
        <v>#DIV/0!</v>
      </c>
      <c r="H10" s="259">
        <f>'2006 Fourth Quarter'!B38</f>
        <v>0</v>
      </c>
      <c r="I10" s="258" t="e">
        <f>'2006 Fourth Quarter'!C38</f>
        <v>#DIV/0!</v>
      </c>
      <c r="J10" s="180">
        <f>B10+D10+F10+H10</f>
        <v>1</v>
      </c>
      <c r="K10" s="181">
        <f>J10*200000/$J$8</f>
        <v>3.198362438431523</v>
      </c>
    </row>
    <row r="11" spans="1:11" ht="12.75">
      <c r="A11" s="260" t="s">
        <v>177</v>
      </c>
      <c r="B11" s="261">
        <f>'2006 First Quarter'!B39</f>
        <v>1</v>
      </c>
      <c r="C11" s="262">
        <f>'2006 First Quarter'!C39</f>
        <v>3.198362438431523</v>
      </c>
      <c r="D11" s="261">
        <f>'2006 Second Quarter'!B39</f>
        <v>0</v>
      </c>
      <c r="E11" s="262" t="e">
        <f>'2006 Second Quarter'!C39</f>
        <v>#DIV/0!</v>
      </c>
      <c r="F11" s="261">
        <f>'2006 Third Quarter'!B39</f>
        <v>0</v>
      </c>
      <c r="G11" s="262" t="e">
        <f>'2006 Third Quarter'!C39</f>
        <v>#DIV/0!</v>
      </c>
      <c r="H11" s="263">
        <f>'2006 Fourth Quarter'!B39</f>
        <v>0</v>
      </c>
      <c r="I11" s="262" t="e">
        <f>'2006 Fourth Quarter'!C39</f>
        <v>#DIV/0!</v>
      </c>
      <c r="J11" s="186">
        <f>B11+D11+F11+H11</f>
        <v>1</v>
      </c>
      <c r="K11" s="187">
        <f>J11*200000/$J$8</f>
        <v>3.198362438431523</v>
      </c>
    </row>
    <row r="12" spans="1:11" ht="12.75">
      <c r="A12" s="247"/>
      <c r="B12" s="264"/>
      <c r="C12" s="265"/>
      <c r="D12" s="264"/>
      <c r="E12" s="265"/>
      <c r="F12" s="264"/>
      <c r="G12" s="265"/>
      <c r="H12" s="264"/>
      <c r="I12" s="265"/>
      <c r="J12" s="163"/>
      <c r="K12" s="190"/>
    </row>
    <row r="13" spans="1:11" ht="12.75">
      <c r="A13" s="160" t="s">
        <v>155</v>
      </c>
      <c r="B13" s="266"/>
      <c r="C13" s="267"/>
      <c r="D13" s="266"/>
      <c r="E13" s="267"/>
      <c r="F13" s="266"/>
      <c r="G13" s="267"/>
      <c r="H13" s="266"/>
      <c r="I13" s="267"/>
      <c r="J13" s="193"/>
      <c r="K13" s="194"/>
    </row>
    <row r="14" spans="1:11" ht="12.75">
      <c r="A14" s="249" t="s">
        <v>159</v>
      </c>
      <c r="B14" s="250">
        <f>'2006 First Quarter'!B42</f>
        <v>6720.5</v>
      </c>
      <c r="C14" s="251"/>
      <c r="D14" s="250">
        <f>'2006 Second Quarter'!B42</f>
        <v>0</v>
      </c>
      <c r="E14" s="251"/>
      <c r="F14" s="250">
        <f>'2006 Third Quarter'!B42</f>
        <v>0</v>
      </c>
      <c r="G14" s="251"/>
      <c r="H14" s="252">
        <f>'2006 Fourth Quarter'!B42</f>
        <v>0</v>
      </c>
      <c r="I14" s="251"/>
      <c r="J14" s="169">
        <f>B14+D14+F14+H14</f>
        <v>6720.5</v>
      </c>
      <c r="K14" s="170"/>
    </row>
    <row r="15" spans="1:11" ht="12.75">
      <c r="A15" s="253" t="s">
        <v>174</v>
      </c>
      <c r="B15" s="254">
        <f>'2006 First Quarter'!B43</f>
        <v>53764</v>
      </c>
      <c r="C15" s="255"/>
      <c r="D15" s="254">
        <f>'2006 Second Quarter'!B43</f>
        <v>0</v>
      </c>
      <c r="E15" s="255"/>
      <c r="F15" s="254">
        <f>'2006 Third Quarter'!B43</f>
        <v>0</v>
      </c>
      <c r="G15" s="255"/>
      <c r="H15" s="256">
        <f>'2005 Fourth Quarter'!B43</f>
        <v>5</v>
      </c>
      <c r="I15" s="255"/>
      <c r="J15" s="175">
        <f>B15+D15+F15+H15</f>
        <v>53769</v>
      </c>
      <c r="K15" s="176"/>
    </row>
    <row r="16" spans="1:11" ht="12.75">
      <c r="A16" s="253" t="s">
        <v>121</v>
      </c>
      <c r="B16" s="257">
        <f>'2006 First Quarter'!B44</f>
        <v>3</v>
      </c>
      <c r="C16" s="258">
        <f>'2006 First Quarter'!C44</f>
        <v>11.159883937207052</v>
      </c>
      <c r="D16" s="257">
        <f>'2006 Second Quarter'!B44</f>
        <v>0</v>
      </c>
      <c r="E16" s="258" t="e">
        <f>'2006 Second Quarter'!C44</f>
        <v>#DIV/0!</v>
      </c>
      <c r="F16" s="257">
        <f>'2006 Third Quarter'!B44</f>
        <v>0</v>
      </c>
      <c r="G16" s="258" t="e">
        <f>'2006 Third Quarter'!C44</f>
        <v>#DIV/0!</v>
      </c>
      <c r="H16" s="259">
        <f>'2006 Fourth Quarter'!B44</f>
        <v>0</v>
      </c>
      <c r="I16" s="258" t="e">
        <f>'2006 Fourth Quarter'!C44</f>
        <v>#DIV/0!</v>
      </c>
      <c r="J16" s="180">
        <f>B16+D16+F16+H16</f>
        <v>3</v>
      </c>
      <c r="K16" s="181">
        <f>J16*200000/$J$15</f>
        <v>11.158846175305474</v>
      </c>
    </row>
    <row r="17" spans="1:11" ht="12.75">
      <c r="A17" s="253" t="s">
        <v>122</v>
      </c>
      <c r="B17" s="257">
        <f>'2006 First Quarter'!B45</f>
        <v>3</v>
      </c>
      <c r="C17" s="258">
        <f>'2006 First Quarter'!C45</f>
        <v>11.159883937207052</v>
      </c>
      <c r="D17" s="257">
        <f>'2006 Second Quarter'!B45</f>
        <v>0</v>
      </c>
      <c r="E17" s="258" t="e">
        <f>'2006 Second Quarter'!C45</f>
        <v>#DIV/0!</v>
      </c>
      <c r="F17" s="257">
        <f>'2006 Third Quarter'!B45</f>
        <v>0</v>
      </c>
      <c r="G17" s="258" t="e">
        <f>'2006 Third Quarter'!C45</f>
        <v>#DIV/0!</v>
      </c>
      <c r="H17" s="259">
        <f>'2006 Fourth Quarter'!B45</f>
        <v>0</v>
      </c>
      <c r="I17" s="258" t="e">
        <f>'2006 Fourth Quarter'!C45</f>
        <v>#DIV/0!</v>
      </c>
      <c r="J17" s="180">
        <f>B17+D17+F17+H17</f>
        <v>3</v>
      </c>
      <c r="K17" s="181">
        <f>J17*200000/$J$15</f>
        <v>11.158846175305474</v>
      </c>
    </row>
    <row r="18" spans="1:11" ht="12.75">
      <c r="A18" s="260" t="s">
        <v>177</v>
      </c>
      <c r="B18" s="261">
        <f>'2006 First Quarter'!B46</f>
        <v>1</v>
      </c>
      <c r="C18" s="262">
        <f>'2006 First Quarter'!C46</f>
        <v>3.719961312402351</v>
      </c>
      <c r="D18" s="261">
        <f>'2006 Second Quarter'!B46</f>
        <v>0</v>
      </c>
      <c r="E18" s="262" t="e">
        <f>'2006 Second Quarter'!C46</f>
        <v>#DIV/0!</v>
      </c>
      <c r="F18" s="261">
        <f>'2006 Third Quarter'!B46</f>
        <v>0</v>
      </c>
      <c r="G18" s="262" t="e">
        <f>'2006 Third Quarter'!C46</f>
        <v>#DIV/0!</v>
      </c>
      <c r="H18" s="263">
        <f>'2006 Fourth Quarter'!B46</f>
        <v>0</v>
      </c>
      <c r="I18" s="262" t="e">
        <f>'2006 Fourth Quarter'!C46</f>
        <v>#DIV/0!</v>
      </c>
      <c r="J18" s="186">
        <f>B18+D18+F18+H18</f>
        <v>1</v>
      </c>
      <c r="K18" s="187">
        <f>J18*200000/$J$15</f>
        <v>3.719615391768491</v>
      </c>
    </row>
    <row r="19" spans="1:11" ht="12.75">
      <c r="A19" s="247"/>
      <c r="B19" s="264"/>
      <c r="C19" s="265"/>
      <c r="D19" s="264"/>
      <c r="E19" s="265"/>
      <c r="F19" s="264"/>
      <c r="G19" s="265"/>
      <c r="H19" s="264"/>
      <c r="I19" s="265"/>
      <c r="J19" s="163"/>
      <c r="K19" s="190"/>
    </row>
    <row r="20" spans="1:11" ht="12.75">
      <c r="A20" s="160" t="s">
        <v>156</v>
      </c>
      <c r="B20" s="266"/>
      <c r="C20" s="267"/>
      <c r="D20" s="266"/>
      <c r="E20" s="267"/>
      <c r="F20" s="266"/>
      <c r="G20" s="267"/>
      <c r="H20" s="266"/>
      <c r="I20" s="267"/>
      <c r="J20" s="193"/>
      <c r="K20" s="194"/>
    </row>
    <row r="21" spans="1:11" ht="12.75">
      <c r="A21" s="249" t="s">
        <v>175</v>
      </c>
      <c r="B21" s="250">
        <f>'2006 First Quarter'!B49</f>
        <v>11931.5</v>
      </c>
      <c r="C21" s="251"/>
      <c r="D21" s="250">
        <f>'2006 Second Quarter'!B49</f>
        <v>0</v>
      </c>
      <c r="E21" s="251"/>
      <c r="F21" s="250">
        <f>'2006 Third Quarter'!B49</f>
        <v>0</v>
      </c>
      <c r="G21" s="251"/>
      <c r="H21" s="252">
        <f>'2006 Fourth Quarter'!B49</f>
        <v>0</v>
      </c>
      <c r="I21" s="251"/>
      <c r="J21" s="169">
        <f>B21+D21+F21+H21</f>
        <v>11931.5</v>
      </c>
      <c r="K21" s="170"/>
    </row>
    <row r="22" spans="1:11" ht="12.75">
      <c r="A22" s="253" t="s">
        <v>176</v>
      </c>
      <c r="B22" s="254">
        <f>'2006 First Quarter'!B50</f>
        <v>116296</v>
      </c>
      <c r="C22" s="255"/>
      <c r="D22" s="254">
        <f>'2006 Second Quarter'!B50</f>
        <v>0</v>
      </c>
      <c r="E22" s="255"/>
      <c r="F22" s="254">
        <f>'2006 Third Quarter'!B50</f>
        <v>0</v>
      </c>
      <c r="G22" s="255"/>
      <c r="H22" s="256">
        <f>'2006 Fourth Quarter'!B50</f>
        <v>0</v>
      </c>
      <c r="I22" s="255"/>
      <c r="J22" s="175">
        <f>B22+D22+F22+H22</f>
        <v>116296</v>
      </c>
      <c r="K22" s="176"/>
    </row>
    <row r="23" spans="1:11" ht="12.75">
      <c r="A23" s="253" t="s">
        <v>121</v>
      </c>
      <c r="B23" s="257">
        <f>'2006 First Quarter'!B51</f>
        <v>4</v>
      </c>
      <c r="C23" s="258">
        <f>'2006 First Quarter'!C51</f>
        <v>6.878998417830364</v>
      </c>
      <c r="D23" s="257">
        <f>'2006 Second Quarter'!B51</f>
        <v>0</v>
      </c>
      <c r="E23" s="258" t="e">
        <f>'2006 Second Quarter'!C51</f>
        <v>#DIV/0!</v>
      </c>
      <c r="F23" s="257">
        <f>'2006 Third Quarter'!B51</f>
        <v>0</v>
      </c>
      <c r="G23" s="258" t="e">
        <f>'2006 Third Quarter'!C51</f>
        <v>#DIV/0!</v>
      </c>
      <c r="H23" s="259">
        <f>'2006 Fourth Quarter'!B51</f>
        <v>0</v>
      </c>
      <c r="I23" s="258" t="e">
        <f>'2006 Fourth Quarter'!C51</f>
        <v>#DIV/0!</v>
      </c>
      <c r="J23" s="180">
        <f>B23+D23+F23+H23</f>
        <v>4</v>
      </c>
      <c r="K23" s="181">
        <f>J23*200000/$J$22</f>
        <v>6.878998417830364</v>
      </c>
    </row>
    <row r="24" spans="1:11" ht="12.75">
      <c r="A24" s="253" t="s">
        <v>122</v>
      </c>
      <c r="B24" s="257">
        <f>'2006 First Quarter'!B52</f>
        <v>4</v>
      </c>
      <c r="C24" s="258">
        <f>'2006 First Quarter'!C52</f>
        <v>6.878998417830364</v>
      </c>
      <c r="D24" s="257">
        <f>'2006 Second Quarter'!B52</f>
        <v>0</v>
      </c>
      <c r="E24" s="258" t="e">
        <f>'2006 Second Quarter'!C52</f>
        <v>#DIV/0!</v>
      </c>
      <c r="F24" s="257">
        <f>'2006 Third Quarter'!B52</f>
        <v>0</v>
      </c>
      <c r="G24" s="258" t="e">
        <f>'2006 Third Quarter'!C52</f>
        <v>#DIV/0!</v>
      </c>
      <c r="H24" s="259">
        <f>'2006 Fourth Quarter'!B52</f>
        <v>0</v>
      </c>
      <c r="I24" s="258" t="e">
        <f>'2006 Fourth Quarter'!C52</f>
        <v>#DIV/0!</v>
      </c>
      <c r="J24" s="180">
        <f>B24+D24+F24+H24</f>
        <v>4</v>
      </c>
      <c r="K24" s="181">
        <f>J24*200000/$J$22</f>
        <v>6.878998417830364</v>
      </c>
    </row>
    <row r="25" spans="1:11" ht="13.5" thickBot="1">
      <c r="A25" s="268" t="s">
        <v>177</v>
      </c>
      <c r="B25" s="269">
        <f>'2006 First Quarter'!B53</f>
        <v>2</v>
      </c>
      <c r="C25" s="270">
        <f>'2006 First Quarter'!C53</f>
        <v>3.439499208915182</v>
      </c>
      <c r="D25" s="269">
        <f>'2006 Second Quarter'!B53</f>
        <v>0</v>
      </c>
      <c r="E25" s="270" t="e">
        <f>'2006 Second Quarter'!C53</f>
        <v>#DIV/0!</v>
      </c>
      <c r="F25" s="269">
        <f>'2006 Third Quarter'!B53</f>
        <v>0</v>
      </c>
      <c r="G25" s="270" t="e">
        <f>'2006 Third Quarter'!C53</f>
        <v>#DIV/0!</v>
      </c>
      <c r="H25" s="271">
        <f>'2006 Fourth Quarter'!B53</f>
        <v>0</v>
      </c>
      <c r="I25" s="270" t="e">
        <f>'2006 Fourth Quarter'!C53</f>
        <v>#DIV/0!</v>
      </c>
      <c r="J25" s="199">
        <f>B25+D25+F25+H25</f>
        <v>2</v>
      </c>
      <c r="K25" s="200">
        <f>J25*200000/$J$22</f>
        <v>3.439499208915182</v>
      </c>
    </row>
    <row r="26" spans="1:11" ht="7.5" customHeight="1" thickBot="1">
      <c r="A26" s="272"/>
      <c r="B26" s="272"/>
      <c r="C26" s="273"/>
      <c r="D26" s="272"/>
      <c r="E26" s="272"/>
      <c r="F26" s="272"/>
      <c r="G26" s="272"/>
      <c r="H26" s="272"/>
      <c r="I26" s="272"/>
      <c r="J26" s="272"/>
      <c r="K26" s="272"/>
    </row>
    <row r="27" spans="1:11" ht="12.75">
      <c r="A27" s="315" t="s">
        <v>68</v>
      </c>
      <c r="B27" s="316"/>
      <c r="C27" s="316"/>
      <c r="D27" s="316"/>
      <c r="E27" s="316"/>
      <c r="F27" s="316"/>
      <c r="G27" s="316"/>
      <c r="H27" s="316"/>
      <c r="I27" s="316"/>
      <c r="J27" s="316"/>
      <c r="K27" s="317"/>
    </row>
    <row r="28" spans="1:11" ht="12.75">
      <c r="A28" s="318" t="s">
        <v>69</v>
      </c>
      <c r="B28" s="319"/>
      <c r="C28" s="319"/>
      <c r="D28" s="319"/>
      <c r="E28" s="319"/>
      <c r="F28" s="319"/>
      <c r="G28" s="319"/>
      <c r="H28" s="319"/>
      <c r="I28" s="319"/>
      <c r="J28" s="319"/>
      <c r="K28" s="320"/>
    </row>
    <row r="29" spans="1:11" ht="12.75">
      <c r="A29" s="318"/>
      <c r="B29" s="319"/>
      <c r="C29" s="319"/>
      <c r="D29" s="319"/>
      <c r="E29" s="319"/>
      <c r="F29" s="319"/>
      <c r="G29" s="319"/>
      <c r="H29" s="319"/>
      <c r="I29" s="319"/>
      <c r="J29" s="319"/>
      <c r="K29" s="320"/>
    </row>
    <row r="30" spans="1:11" ht="13.5" thickBot="1">
      <c r="A30" s="321"/>
      <c r="B30" s="322"/>
      <c r="C30" s="322"/>
      <c r="D30" s="322"/>
      <c r="E30" s="322"/>
      <c r="F30" s="322"/>
      <c r="G30" s="322"/>
      <c r="H30" s="322"/>
      <c r="I30" s="322"/>
      <c r="J30" s="322"/>
      <c r="K30" s="323"/>
    </row>
  </sheetData>
  <mergeCells count="7">
    <mergeCell ref="A27:K27"/>
    <mergeCell ref="A28:K30"/>
    <mergeCell ref="B1:C1"/>
    <mergeCell ref="D1:E1"/>
    <mergeCell ref="F1:G1"/>
    <mergeCell ref="H1:I1"/>
    <mergeCell ref="J1:K1"/>
  </mergeCells>
  <printOptions/>
  <pageMargins left="0.75" right="0.75" top="1" bottom="1" header="0.5" footer="0.5"/>
  <pageSetup orientation="landscape"/>
  <headerFooter alignWithMargins="0">
    <oddFooter>&amp;L&amp;C&amp;R&amp;D</oddFooter>
  </headerFooter>
</worksheet>
</file>

<file path=xl/worksheets/sheet41.xml><?xml version="1.0" encoding="utf-8"?>
<worksheet xmlns="http://schemas.openxmlformats.org/spreadsheetml/2006/main" xmlns:r="http://schemas.openxmlformats.org/officeDocument/2006/relationships">
  <dimension ref="A1:E32"/>
  <sheetViews>
    <sheetView workbookViewId="0" topLeftCell="A1">
      <selection activeCell="A1" sqref="A1:E1"/>
    </sheetView>
  </sheetViews>
  <sheetFormatPr defaultColWidth="9.140625" defaultRowHeight="12.75"/>
  <cols>
    <col min="1" max="1" width="22.28125" style="0" customWidth="1"/>
    <col min="2" max="5" width="11.7109375" style="0" customWidth="1"/>
    <col min="6" max="16384" width="11.421875" style="0" customWidth="1"/>
  </cols>
  <sheetData>
    <row r="1" spans="1:5" ht="15.75">
      <c r="A1" s="279" t="s">
        <v>223</v>
      </c>
      <c r="B1" s="280"/>
      <c r="C1" s="280"/>
      <c r="D1" s="280"/>
      <c r="E1" s="310"/>
    </row>
    <row r="2" spans="1:5" ht="15.75">
      <c r="A2" s="283" t="s">
        <v>173</v>
      </c>
      <c r="B2" s="284"/>
      <c r="C2" s="284"/>
      <c r="D2" s="284"/>
      <c r="E2" s="314"/>
    </row>
    <row r="3" spans="1:5" ht="13.5" thickBot="1">
      <c r="A3" s="311" t="s">
        <v>11</v>
      </c>
      <c r="B3" s="312"/>
      <c r="C3" s="312"/>
      <c r="D3" s="312"/>
      <c r="E3" s="313"/>
    </row>
    <row r="4" spans="1:5" ht="15" customHeight="1" thickBot="1">
      <c r="A4" s="275" t="s">
        <v>202</v>
      </c>
      <c r="B4" s="214" t="s">
        <v>224</v>
      </c>
      <c r="C4" s="212" t="s">
        <v>225</v>
      </c>
      <c r="D4" s="212" t="s">
        <v>226</v>
      </c>
      <c r="E4" s="213" t="s">
        <v>227</v>
      </c>
    </row>
    <row r="5" spans="1:5" ht="15.75">
      <c r="A5" s="222" t="s">
        <v>237</v>
      </c>
      <c r="B5" s="216">
        <f>IF(ISNUMBER('2006 First Quarter'!D3),"X","")</f>
      </c>
      <c r="C5" s="26">
        <f>IF(ISNUMBER('2006 Second Quarter'!D2),"X","")</f>
      </c>
      <c r="D5" s="26">
        <f>IF(ISNUMBER('2006 Third Quarter'!D2),"X","")</f>
      </c>
      <c r="E5" s="206">
        <f>IF(ISNUMBER('2006 Fourth Quarter'!D2),"X","")</f>
      </c>
    </row>
    <row r="6" spans="1:5" ht="15.75">
      <c r="A6" s="222" t="s">
        <v>128</v>
      </c>
      <c r="B6" s="216" t="str">
        <f>IF(ISNUMBER('2006 First Quarter'!D4),"X","")</f>
        <v>X</v>
      </c>
      <c r="C6" s="26">
        <f>IF(ISNUMBER('2006 Second Quarter'!D3),"X","")</f>
      </c>
      <c r="D6" s="26">
        <f>IF(ISNUMBER('2006 Third Quarter'!D3),"X","")</f>
      </c>
      <c r="E6" s="206">
        <f>IF(ISNUMBER('2006 Fourth Quarter'!D3),"X","")</f>
      </c>
    </row>
    <row r="7" spans="1:5" ht="15.75">
      <c r="A7" s="222" t="s">
        <v>132</v>
      </c>
      <c r="B7" s="216" t="str">
        <f>IF(ISNUMBER('2006 First Quarter'!D5),"X","")</f>
        <v>X</v>
      </c>
      <c r="C7" s="26">
        <f>IF(ISNUMBER('2006 Second Quarter'!D4),"X","")</f>
      </c>
      <c r="D7" s="26">
        <f>IF(ISNUMBER('2006 Third Quarter'!D4),"X","")</f>
      </c>
      <c r="E7" s="206">
        <f>IF(ISNUMBER('2006 Fourth Quarter'!D4),"X","")</f>
      </c>
    </row>
    <row r="8" spans="1:5" ht="15.75">
      <c r="A8" s="222" t="s">
        <v>186</v>
      </c>
      <c r="B8" s="216">
        <f>IF(ISNUMBER('2006 First Quarter'!D6),"X","")</f>
      </c>
      <c r="C8" s="26">
        <f>IF(ISNUMBER('2006 Second Quarter'!D5),"X","")</f>
      </c>
      <c r="D8" s="26">
        <f>IF(ISNUMBER('2006 Third Quarter'!D5),"X","")</f>
      </c>
      <c r="E8" s="206">
        <f>IF(ISNUMBER('2006 Fourth Quarter'!D5),"X","")</f>
      </c>
    </row>
    <row r="9" spans="1:5" ht="15.75">
      <c r="A9" s="222" t="s">
        <v>187</v>
      </c>
      <c r="B9" s="216" t="str">
        <f>IF(ISNUMBER('2006 First Quarter'!D7),"X","")</f>
        <v>X</v>
      </c>
      <c r="C9" s="26">
        <f>IF(ISNUMBER('2006 Second Quarter'!D6),"X","")</f>
      </c>
      <c r="D9" s="26">
        <f>IF(ISNUMBER('2006 Third Quarter'!D6),"X","")</f>
      </c>
      <c r="E9" s="206">
        <f>IF(ISNUMBER('2006 Fourth Quarter'!D6),"X","")</f>
      </c>
    </row>
    <row r="10" spans="1:5" ht="15.75">
      <c r="A10" s="222" t="s">
        <v>150</v>
      </c>
      <c r="B10" s="216">
        <f>IF(ISNUMBER('2006 First Quarter'!D8),"X","")</f>
      </c>
      <c r="C10" s="26">
        <f>IF(ISNUMBER('2006 Second Quarter'!D7),"X","")</f>
      </c>
      <c r="D10" s="26">
        <f>IF(ISNUMBER('2006 Third Quarter'!D7),"X","")</f>
      </c>
      <c r="E10" s="206">
        <f>IF(ISNUMBER('2006 Fourth Quarter'!D7),"X","")</f>
      </c>
    </row>
    <row r="11" spans="1:5" ht="15.75">
      <c r="A11" s="222" t="s">
        <v>236</v>
      </c>
      <c r="B11" s="216" t="str">
        <f>IF(ISNUMBER('2006 First Quarter'!D9),"X","")</f>
        <v>X</v>
      </c>
      <c r="C11" s="26">
        <f>IF(ISNUMBER('2006 Second Quarter'!D8),"X","")</f>
      </c>
      <c r="D11" s="26">
        <f>IF(ISNUMBER('2006 Third Quarter'!D8),"X","")</f>
      </c>
      <c r="E11" s="206">
        <f>IF(ISNUMBER('2006 Fourth Quarter'!D8),"X","")</f>
      </c>
    </row>
    <row r="12" spans="1:5" ht="15.75">
      <c r="A12" s="222" t="s">
        <v>102</v>
      </c>
      <c r="B12" s="216">
        <f>IF(ISNUMBER('2006 First Quarter'!D10),"X","")</f>
      </c>
      <c r="C12" s="26">
        <f>IF(ISNUMBER('2006 Second Quarter'!D9),"X","")</f>
      </c>
      <c r="D12" s="26">
        <f>IF(ISNUMBER('2006 Third Quarter'!D9),"X","")</f>
      </c>
      <c r="E12" s="206">
        <f>IF(ISNUMBER('2006 Fourth Quarter'!D9),"X","")</f>
      </c>
    </row>
    <row r="13" spans="1:5" ht="15.75">
      <c r="A13" s="222" t="s">
        <v>127</v>
      </c>
      <c r="B13" s="216" t="str">
        <f>IF(ISNUMBER('2006 First Quarter'!D11),"X","")</f>
        <v>X</v>
      </c>
      <c r="C13" s="26">
        <f>IF(ISNUMBER('2006 Second Quarter'!D10),"X","")</f>
      </c>
      <c r="D13" s="26">
        <f>IF(ISNUMBER('2006 Third Quarter'!D10),"X","")</f>
      </c>
      <c r="E13" s="206">
        <f>IF(ISNUMBER('2006 Fourth Quarter'!D10),"X","")</f>
      </c>
    </row>
    <row r="14" spans="1:5" ht="15.75">
      <c r="A14" s="222" t="s">
        <v>185</v>
      </c>
      <c r="B14" s="216">
        <f>IF(ISNUMBER('2006 First Quarter'!D12),"X","")</f>
      </c>
      <c r="C14" s="26">
        <f>IF(ISNUMBER('2006 Second Quarter'!D11),"X","")</f>
      </c>
      <c r="D14" s="26">
        <f>IF(ISNUMBER('2006 Third Quarter'!D11),"X","")</f>
      </c>
      <c r="E14" s="206">
        <f>IF(ISNUMBER('2006 Fourth Quarter'!D11),"X","")</f>
      </c>
    </row>
    <row r="15" spans="1:5" ht="15.75">
      <c r="A15" s="222" t="s">
        <v>213</v>
      </c>
      <c r="B15" s="216">
        <f>IF(ISNUMBER('2006 First Quarter'!D13),"X","")</f>
      </c>
      <c r="C15" s="26">
        <f>IF(ISNUMBER('2006 Second Quarter'!D12),"X","")</f>
      </c>
      <c r="D15" s="26">
        <f>IF(ISNUMBER('2006 Third Quarter'!D12),"X","")</f>
      </c>
      <c r="E15" s="206">
        <f>IF(ISNUMBER('2006 Fourth Quarter'!D12),"X","")</f>
      </c>
    </row>
    <row r="16" spans="1:5" ht="15.75">
      <c r="A16" s="222" t="s">
        <v>141</v>
      </c>
      <c r="B16" s="216" t="str">
        <f>IF(ISNUMBER('2006 First Quarter'!D14),"X","")</f>
        <v>X</v>
      </c>
      <c r="C16" s="26">
        <f>IF(ISNUMBER('2006 Second Quarter'!D13),"X","")</f>
      </c>
      <c r="D16" s="26">
        <f>IF(ISNUMBER('2006 Third Quarter'!D13),"X","")</f>
      </c>
      <c r="E16" s="206">
        <f>IF(ISNUMBER('2006 Fourth Quarter'!D13),"X","")</f>
      </c>
    </row>
    <row r="17" spans="1:5" ht="15.75">
      <c r="A17" s="222" t="s">
        <v>142</v>
      </c>
      <c r="B17" s="216" t="str">
        <f>IF(ISNUMBER('2006 First Quarter'!D15),"X","")</f>
        <v>X</v>
      </c>
      <c r="C17" s="26">
        <f>IF(ISNUMBER('2006 Second Quarter'!D14),"X","")</f>
      </c>
      <c r="D17" s="26">
        <f>IF(ISNUMBER('2006 Third Quarter'!D14),"X","")</f>
      </c>
      <c r="E17" s="206">
        <f>IF(ISNUMBER('2006 Fourth Quarter'!D14),"X","")</f>
      </c>
    </row>
    <row r="18" spans="1:5" ht="15.75">
      <c r="A18" s="222" t="s">
        <v>129</v>
      </c>
      <c r="B18" s="216" t="str">
        <f>IF(ISNUMBER('2006 First Quarter'!D16),"X","")</f>
        <v>X</v>
      </c>
      <c r="C18" s="26">
        <f>IF(ISNUMBER('2006 Second Quarter'!D15),"X","")</f>
      </c>
      <c r="D18" s="26">
        <f>IF(ISNUMBER('2006 Third Quarter'!D15),"X","")</f>
      </c>
      <c r="E18" s="206">
        <f>IF(ISNUMBER('2006 Fourth Quarter'!D15),"X","")</f>
      </c>
    </row>
    <row r="19" spans="1:5" ht="15.75">
      <c r="A19" s="222" t="s">
        <v>149</v>
      </c>
      <c r="B19" s="216">
        <f>IF(ISNUMBER('2006 First Quarter'!D17),"X","")</f>
      </c>
      <c r="C19" s="26">
        <f>IF(ISNUMBER('2006 Second Quarter'!D16),"X","")</f>
      </c>
      <c r="D19" s="26">
        <f>IF(ISNUMBER('2006 Third Quarter'!D16),"X","")</f>
      </c>
      <c r="E19" s="206">
        <f>IF(ISNUMBER('2006 Fourth Quarter'!D16),"X","")</f>
      </c>
    </row>
    <row r="20" spans="1:5" ht="15.75">
      <c r="A20" s="222" t="s">
        <v>130</v>
      </c>
      <c r="B20" s="216">
        <f>IF(ISNUMBER('2006 First Quarter'!D18),"X","")</f>
      </c>
      <c r="C20" s="26">
        <f>IF(ISNUMBER('2006 Second Quarter'!D17),"X","")</f>
      </c>
      <c r="D20" s="26">
        <f>IF(ISNUMBER('2006 Third Quarter'!D17),"X","")</f>
      </c>
      <c r="E20" s="206">
        <f>IF(ISNUMBER('2006 Fourth Quarter'!D17),"X","")</f>
      </c>
    </row>
    <row r="21" spans="1:5" ht="15.75">
      <c r="A21" s="222" t="s">
        <v>147</v>
      </c>
      <c r="B21" s="216" t="str">
        <f>IF(ISNUMBER('2006 First Quarter'!D19),"X","")</f>
        <v>X</v>
      </c>
      <c r="C21" s="26">
        <f>IF(ISNUMBER('2006 Second Quarter'!D18),"X","")</f>
      </c>
      <c r="D21" s="26">
        <f>IF(ISNUMBER('2006 Third Quarter'!D18),"X","")</f>
      </c>
      <c r="E21" s="206">
        <f>IF(ISNUMBER('2006 Fourth Quarter'!D18),"X","")</f>
      </c>
    </row>
    <row r="22" spans="1:5" ht="15.75">
      <c r="A22" s="222" t="s">
        <v>140</v>
      </c>
      <c r="B22" s="216" t="str">
        <f>IF(ISNUMBER('2006 First Quarter'!D20),"X","")</f>
        <v>X</v>
      </c>
      <c r="C22" s="26">
        <f>IF(ISNUMBER('2006 Second Quarter'!D19),"X","")</f>
      </c>
      <c r="D22" s="26">
        <f>IF(ISNUMBER('2006 Third Quarter'!D19),"X","")</f>
      </c>
      <c r="E22" s="206">
        <f>IF(ISNUMBER('2006 Fourth Quarter'!D19),"X","")</f>
      </c>
    </row>
    <row r="23" spans="1:5" ht="15.75">
      <c r="A23" s="222" t="s">
        <v>164</v>
      </c>
      <c r="B23" s="216">
        <f>IF(ISNUMBER('2006 First Quarter'!D21),"X","")</f>
      </c>
      <c r="C23" s="26">
        <f>IF(ISNUMBER('2006 Second Quarter'!D20),"X","")</f>
      </c>
      <c r="D23" s="26">
        <f>IF(ISNUMBER('2006 Third Quarter'!D20),"X","")</f>
      </c>
      <c r="E23" s="206">
        <f>IF(ISNUMBER('2006 Fourth Quarter'!D20),"X","")</f>
      </c>
    </row>
    <row r="24" spans="1:5" ht="15.75">
      <c r="A24" s="222" t="s">
        <v>134</v>
      </c>
      <c r="B24" s="216" t="str">
        <f>IF(ISNUMBER('2006 First Quarter'!D22),"X","")</f>
        <v>X</v>
      </c>
      <c r="C24" s="26">
        <f>IF(ISNUMBER('2006 Second Quarter'!D21),"X","")</f>
      </c>
      <c r="D24" s="26">
        <f>IF(ISNUMBER('2006 Third Quarter'!D21),"X","")</f>
      </c>
      <c r="E24" s="206">
        <f>IF(ISNUMBER('2006 Fourth Quarter'!D21),"X","")</f>
      </c>
    </row>
    <row r="25" spans="1:5" ht="15.75">
      <c r="A25" s="222" t="s">
        <v>189</v>
      </c>
      <c r="B25" s="216" t="str">
        <f>IF(ISNUMBER('2006 First Quarter'!D23),"X","")</f>
        <v>X</v>
      </c>
      <c r="C25" s="26">
        <f>IF(ISNUMBER('2006 Second Quarter'!D22),"X","")</f>
      </c>
      <c r="D25" s="26">
        <f>IF(ISNUMBER('2006 Third Quarter'!D22),"X","")</f>
      </c>
      <c r="E25" s="206">
        <f>IF(ISNUMBER('2006 Fourth Quarter'!D22),"X","")</f>
      </c>
    </row>
    <row r="26" spans="1:5" ht="15.75">
      <c r="A26" s="222" t="s">
        <v>190</v>
      </c>
      <c r="B26" s="216">
        <f>IF(ISNUMBER('2006 First Quarter'!D24),"X","")</f>
      </c>
      <c r="C26" s="26">
        <f>IF(ISNUMBER('2006 Second Quarter'!D23),"X","")</f>
      </c>
      <c r="D26" s="26">
        <f>IF(ISNUMBER('2006 Third Quarter'!D23),"X","")</f>
      </c>
      <c r="E26" s="206">
        <f>IF(ISNUMBER('2006 Fourth Quarter'!D23),"X","")</f>
      </c>
    </row>
    <row r="27" spans="1:5" ht="15.75">
      <c r="A27" s="222" t="s">
        <v>197</v>
      </c>
      <c r="B27" s="216" t="str">
        <f>IF(ISNUMBER('2006 First Quarter'!D25),"X","")</f>
        <v>X</v>
      </c>
      <c r="C27" s="26">
        <f>IF(ISNUMBER('2006 Second Quarter'!D24),"X","")</f>
      </c>
      <c r="D27" s="26">
        <f>IF(ISNUMBER('2006 Third Quarter'!D24),"X","")</f>
      </c>
      <c r="E27" s="206">
        <f>IF(ISNUMBER('2006 Fourth Quarter'!D24),"X","")</f>
      </c>
    </row>
    <row r="28" spans="1:5" ht="16.5" thickBot="1">
      <c r="A28" s="223" t="s">
        <v>131</v>
      </c>
      <c r="B28" s="216" t="str">
        <f>IF(ISNUMBER('2006 First Quarter'!D26),"X","")</f>
        <v>X</v>
      </c>
      <c r="C28" s="26">
        <f>IF(ISNUMBER('2006 Second Quarter'!D26),"X","")</f>
      </c>
      <c r="D28" s="26">
        <f>IF(ISNUMBER('2006 Third Quarter'!D26),"X","")</f>
      </c>
      <c r="E28" s="206">
        <f>IF(ISNUMBER('2006 Fourth Quarter'!D26),"X","")</f>
      </c>
    </row>
    <row r="29" spans="1:5" ht="16.5" thickBot="1">
      <c r="A29" s="224" t="s">
        <v>169</v>
      </c>
      <c r="B29" s="217">
        <f>COUNTIF(B6:B28,"X")</f>
        <v>14</v>
      </c>
      <c r="C29" s="119">
        <f>COUNTIF(C6:C28,"X")</f>
        <v>0</v>
      </c>
      <c r="D29" s="119">
        <f>COUNTIF(D6:D28,"X")</f>
        <v>0</v>
      </c>
      <c r="E29" s="207">
        <f>COUNTIF(E6:E28,"X")</f>
        <v>0</v>
      </c>
    </row>
    <row r="30" spans="1:5" ht="15.75">
      <c r="A30" s="221" t="s">
        <v>166</v>
      </c>
      <c r="B30" s="218">
        <f>'2006 First Quarter'!B30</f>
        <v>24</v>
      </c>
      <c r="C30" s="204">
        <f>'2006 Second Quarter'!B30</f>
        <v>24</v>
      </c>
      <c r="D30" s="204">
        <f>'2006 Third Quarter'!B30</f>
        <v>24</v>
      </c>
      <c r="E30" s="208">
        <f>'2006 Fourth Quarter'!B30</f>
        <v>24</v>
      </c>
    </row>
    <row r="31" spans="1:5" ht="16.5" thickBot="1">
      <c r="A31" s="225" t="s">
        <v>170</v>
      </c>
      <c r="B31" s="219">
        <f>B29/B30</f>
        <v>0.5833333333333334</v>
      </c>
      <c r="C31" s="29">
        <f>C29/C30</f>
        <v>0</v>
      </c>
      <c r="D31" s="29">
        <f>D29/D30</f>
        <v>0</v>
      </c>
      <c r="E31" s="209">
        <f>E29/E30</f>
        <v>0</v>
      </c>
    </row>
    <row r="32" ht="12.75">
      <c r="A32" s="1"/>
    </row>
  </sheetData>
  <mergeCells count="3">
    <mergeCell ref="A1:E1"/>
    <mergeCell ref="A3:E3"/>
    <mergeCell ref="A2:E2"/>
  </mergeCells>
  <hyperlinks>
    <hyperlink ref="A3:E3" r:id="rId1" display="http://www.unols.org/safetyrept.html"/>
    <hyperlink ref="A3" r:id="rId2" display="http://www.unols.org/committees/rvoc/rvoc_only/safetyrept.asp"/>
  </hyperlinks>
  <printOptions/>
  <pageMargins left="0.75" right="0.75" top="1" bottom="1" header="0.5" footer="0.5"/>
  <pageSetup orientation="portrait" paperSize="9"/>
</worksheet>
</file>

<file path=xl/worksheets/sheet42.xml><?xml version="1.0" encoding="utf-8"?>
<worksheet xmlns="http://schemas.openxmlformats.org/spreadsheetml/2006/main" xmlns:r="http://schemas.openxmlformats.org/officeDocument/2006/relationships">
  <dimension ref="A3:F117"/>
  <sheetViews>
    <sheetView workbookViewId="0" topLeftCell="A10">
      <selection activeCell="A1" sqref="A1"/>
    </sheetView>
  </sheetViews>
  <sheetFormatPr defaultColWidth="9.140625" defaultRowHeight="12.75"/>
  <cols>
    <col min="1" max="1" width="16.7109375" style="0" bestFit="1" customWidth="1"/>
    <col min="2" max="2" width="10.7109375" style="0" bestFit="1" customWidth="1"/>
    <col min="3" max="3" width="13.421875" style="0" bestFit="1" customWidth="1"/>
    <col min="4" max="4" width="11.28125" style="0" bestFit="1" customWidth="1"/>
    <col min="5" max="5" width="12.421875" style="0" bestFit="1" customWidth="1"/>
    <col min="6" max="6" width="8.8515625" style="0" customWidth="1"/>
    <col min="7" max="16384" width="11.421875" style="0" customWidth="1"/>
  </cols>
  <sheetData>
    <row r="3" spans="2:6" ht="12.75">
      <c r="B3" t="s">
        <v>75</v>
      </c>
      <c r="C3" t="s">
        <v>76</v>
      </c>
      <c r="D3" t="s">
        <v>77</v>
      </c>
      <c r="E3" t="s">
        <v>78</v>
      </c>
      <c r="F3" t="s">
        <v>79</v>
      </c>
    </row>
    <row r="4" spans="1:6" ht="12.75">
      <c r="A4" t="str">
        <f>'2004 Year Comparisons'!A23</f>
        <v>Total Accidents</v>
      </c>
      <c r="B4" s="21">
        <f>'2006 Year Comparisons'!C23</f>
        <v>6.878998417830364</v>
      </c>
      <c r="C4" s="21" t="e">
        <f>'2006 Year Comparisons'!E23</f>
        <v>#DIV/0!</v>
      </c>
      <c r="D4" s="21" t="e">
        <f>'2006 Year Comparisons'!G23</f>
        <v>#DIV/0!</v>
      </c>
      <c r="E4" s="21" t="e">
        <f>'2006 Year Comparisons'!I23</f>
        <v>#DIV/0!</v>
      </c>
      <c r="F4" s="21">
        <f>'2006 Year Comparisons'!K23</f>
        <v>6.878998417830364</v>
      </c>
    </row>
    <row r="5" spans="1:6" ht="12.75">
      <c r="A5" t="str">
        <f>'2004 Year Comparisons'!A24</f>
        <v>Lost Time Accidents</v>
      </c>
      <c r="B5" s="21">
        <f>'2006 Year Comparisons'!C24</f>
        <v>6.878998417830364</v>
      </c>
      <c r="C5" s="21" t="e">
        <f>'2006 Year Comparisons'!E24</f>
        <v>#DIV/0!</v>
      </c>
      <c r="D5" s="21" t="e">
        <f>'2006 Year Comparisons'!G24</f>
        <v>#DIV/0!</v>
      </c>
      <c r="E5" s="21" t="e">
        <f>'2006 Year Comparisons'!I24</f>
        <v>#DIV/0!</v>
      </c>
      <c r="F5" s="21">
        <f>'2006 Year Comparisons'!K24</f>
        <v>6.878998417830364</v>
      </c>
    </row>
    <row r="6" spans="1:6" ht="12.75">
      <c r="A6" t="s">
        <v>80</v>
      </c>
      <c r="B6">
        <v>5.427272727272727</v>
      </c>
      <c r="C6">
        <v>5.427272727272727</v>
      </c>
      <c r="D6">
        <v>5.427272727272727</v>
      </c>
      <c r="E6">
        <v>5.427272727272727</v>
      </c>
      <c r="F6">
        <v>5.427272727272727</v>
      </c>
    </row>
    <row r="7" spans="1:6" ht="12.75">
      <c r="A7" t="str">
        <f>'2004 Year Comparisons'!A25</f>
        <v>Lost Days</v>
      </c>
      <c r="B7" s="21">
        <f>'2006 Year Comparisons'!C25</f>
        <v>3.439499208915182</v>
      </c>
      <c r="C7" s="21" t="e">
        <f>'2006 Year Comparisons'!E25</f>
        <v>#DIV/0!</v>
      </c>
      <c r="D7" s="21" t="e">
        <f>'2006 Year Comparisons'!G25</f>
        <v>#DIV/0!</v>
      </c>
      <c r="E7" s="21" t="e">
        <f>'2006 Year Comparisons'!I25</f>
        <v>#DIV/0!</v>
      </c>
      <c r="F7" s="21">
        <f>'2006 Year Comparisons'!K25</f>
        <v>3.439499208915182</v>
      </c>
    </row>
    <row r="8" spans="1:6" ht="12.75">
      <c r="A8" t="s">
        <v>80</v>
      </c>
      <c r="B8">
        <v>246.86666666666667</v>
      </c>
      <c r="C8">
        <v>246.86666666666667</v>
      </c>
      <c r="D8">
        <v>246.86666666666667</v>
      </c>
      <c r="E8">
        <v>246.86666666666667</v>
      </c>
      <c r="F8">
        <v>246.86666666666667</v>
      </c>
    </row>
    <row r="76" ht="12.75">
      <c r="A76" t="s">
        <v>81</v>
      </c>
    </row>
    <row r="77" ht="12.75">
      <c r="A77" t="s">
        <v>82</v>
      </c>
    </row>
    <row r="79" ht="12.75">
      <c r="A79" t="s">
        <v>83</v>
      </c>
    </row>
    <row r="83" ht="12.75">
      <c r="A83" t="s">
        <v>84</v>
      </c>
    </row>
    <row r="85" ht="12.75">
      <c r="A85" t="s">
        <v>85</v>
      </c>
    </row>
    <row r="86" ht="12.75">
      <c r="A86" t="s">
        <v>86</v>
      </c>
    </row>
    <row r="87" ht="12.75">
      <c r="A87" t="s">
        <v>87</v>
      </c>
    </row>
    <row r="88" ht="12.75">
      <c r="A88" t="s">
        <v>88</v>
      </c>
    </row>
    <row r="89" ht="12.75">
      <c r="A89" t="s">
        <v>89</v>
      </c>
    </row>
    <row r="90" spans="1:2" ht="12.75">
      <c r="A90" t="s">
        <v>90</v>
      </c>
      <c r="B90" t="s">
        <v>91</v>
      </c>
    </row>
    <row r="91" spans="1:2" ht="12.75">
      <c r="A91" s="101">
        <v>1989</v>
      </c>
      <c r="B91" s="101">
        <v>7.2</v>
      </c>
    </row>
    <row r="92" spans="1:2" ht="12.75">
      <c r="A92" s="101">
        <v>1990</v>
      </c>
      <c r="B92" s="101">
        <v>6.8</v>
      </c>
    </row>
    <row r="93" spans="1:2" ht="12.75">
      <c r="A93" s="101">
        <v>1991</v>
      </c>
      <c r="B93" s="101">
        <v>6.8</v>
      </c>
    </row>
    <row r="94" spans="1:2" ht="12.75">
      <c r="A94" s="101">
        <v>1992</v>
      </c>
      <c r="B94" s="101">
        <v>5.4</v>
      </c>
    </row>
    <row r="95" spans="1:2" ht="12.75">
      <c r="A95" s="101">
        <v>1993</v>
      </c>
      <c r="B95" s="101">
        <v>5.5</v>
      </c>
    </row>
    <row r="96" spans="1:2" ht="12.75">
      <c r="A96" s="101">
        <v>1994</v>
      </c>
      <c r="B96" s="101">
        <v>5</v>
      </c>
    </row>
    <row r="97" spans="1:2" ht="12.75">
      <c r="A97" s="101">
        <v>1995</v>
      </c>
      <c r="B97" s="101">
        <v>4.8</v>
      </c>
    </row>
    <row r="98" spans="1:2" ht="12.75">
      <c r="A98" s="101">
        <v>1996</v>
      </c>
      <c r="B98" s="101">
        <v>5.1</v>
      </c>
    </row>
    <row r="99" spans="1:2" ht="12.75">
      <c r="A99" s="101">
        <v>1997</v>
      </c>
      <c r="B99" s="101">
        <v>4.9</v>
      </c>
    </row>
    <row r="100" spans="1:2" ht="12.75">
      <c r="A100" s="101">
        <v>1998</v>
      </c>
      <c r="B100" s="101">
        <v>3.9</v>
      </c>
    </row>
    <row r="101" spans="1:2" ht="12.75">
      <c r="A101" s="101">
        <v>1999</v>
      </c>
      <c r="B101" s="101">
        <v>4.3</v>
      </c>
    </row>
    <row r="102" spans="1:2" ht="12.75">
      <c r="A102" t="s">
        <v>92</v>
      </c>
      <c r="B102">
        <f>AVERAGE(B91:B101)</f>
        <v>5.427272727272727</v>
      </c>
    </row>
    <row r="106" ht="12.75">
      <c r="A106" t="s">
        <v>84</v>
      </c>
    </row>
    <row r="108" ht="12.75">
      <c r="A108" t="s">
        <v>93</v>
      </c>
    </row>
    <row r="109" ht="12.75">
      <c r="A109" t="s">
        <v>86</v>
      </c>
    </row>
    <row r="110" ht="12.75">
      <c r="A110" t="s">
        <v>94</v>
      </c>
    </row>
    <row r="111" ht="12.75">
      <c r="A111" t="s">
        <v>88</v>
      </c>
    </row>
    <row r="112" ht="12.75">
      <c r="A112" t="s">
        <v>89</v>
      </c>
    </row>
    <row r="113" spans="1:2" ht="12.75">
      <c r="A113" t="s">
        <v>90</v>
      </c>
      <c r="B113" t="s">
        <v>91</v>
      </c>
    </row>
    <row r="114" spans="1:2" ht="12.75">
      <c r="A114" s="101">
        <v>1989</v>
      </c>
      <c r="B114" s="101">
        <v>261.7</v>
      </c>
    </row>
    <row r="115" spans="1:2" ht="12.75">
      <c r="A115" s="101">
        <v>1990</v>
      </c>
      <c r="B115" s="101">
        <v>226</v>
      </c>
    </row>
    <row r="116" spans="1:2" ht="12.75">
      <c r="A116" s="101">
        <v>1991</v>
      </c>
      <c r="B116" s="101">
        <v>252.9</v>
      </c>
    </row>
    <row r="117" spans="1:2" ht="12.75">
      <c r="A117" t="s">
        <v>95</v>
      </c>
      <c r="B117">
        <f>AVERAGE(B114:B116)</f>
        <v>246.86666666666667</v>
      </c>
    </row>
  </sheetData>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O57"/>
  <sheetViews>
    <sheetView workbookViewId="0" topLeftCell="A1">
      <pane xSplit="1" ySplit="2" topLeftCell="B3" activePane="bottomRight" state="frozen"/>
      <selection pane="topLeft" activeCell="A1" sqref="A1"/>
      <selection pane="topRight" activeCell="B1" sqref="B1"/>
      <selection pane="bottomLeft" activeCell="A3" sqref="A3"/>
      <selection pane="bottomRight" activeCell="A2" sqref="A2"/>
    </sheetView>
  </sheetViews>
  <sheetFormatPr defaultColWidth="9.140625" defaultRowHeight="12.75"/>
  <cols>
    <col min="1" max="1" width="24.421875" style="1" customWidth="1"/>
    <col min="2" max="2" width="11.421875" style="2" customWidth="1"/>
    <col min="3" max="3" width="10.7109375" style="2" customWidth="1"/>
    <col min="4" max="4" width="10.7109375" style="1" customWidth="1"/>
    <col min="5" max="5" width="11.00390625" style="1" customWidth="1"/>
    <col min="6" max="8" width="9.7109375" style="1" customWidth="1"/>
    <col min="9" max="9" width="11.140625" style="1" customWidth="1"/>
    <col min="10" max="10" width="10.8515625" style="1" customWidth="1"/>
    <col min="11" max="12" width="9.7109375" style="1" customWidth="1"/>
    <col min="13" max="13" width="9.8515625" style="1" customWidth="1"/>
    <col min="14" max="15" width="30.7109375" style="1" customWidth="1"/>
    <col min="16" max="16384" width="9.140625" style="1" customWidth="1"/>
  </cols>
  <sheetData>
    <row r="1" spans="1:14" ht="25.5" customHeight="1">
      <c r="A1" s="278" t="s">
        <v>193</v>
      </c>
      <c r="B1" s="278"/>
      <c r="C1" s="278"/>
      <c r="D1" s="278"/>
      <c r="E1" s="278"/>
      <c r="F1" s="278"/>
      <c r="G1" s="278"/>
      <c r="H1" s="278"/>
      <c r="I1" s="278"/>
      <c r="J1" s="278"/>
      <c r="K1" s="278"/>
      <c r="L1" s="278"/>
      <c r="M1" s="278"/>
      <c r="N1" s="1" t="s">
        <v>139</v>
      </c>
    </row>
    <row r="2" spans="1:15" ht="38.25">
      <c r="A2" s="1" t="s">
        <v>116</v>
      </c>
      <c r="B2" s="2" t="s">
        <v>117</v>
      </c>
      <c r="C2" s="2" t="s">
        <v>118</v>
      </c>
      <c r="D2" s="1" t="s">
        <v>119</v>
      </c>
      <c r="E2" s="1" t="s">
        <v>120</v>
      </c>
      <c r="F2" s="1" t="s">
        <v>121</v>
      </c>
      <c r="G2" s="1" t="s">
        <v>122</v>
      </c>
      <c r="H2" s="1" t="s">
        <v>123</v>
      </c>
      <c r="I2" s="1" t="s">
        <v>124</v>
      </c>
      <c r="J2" s="1" t="s">
        <v>125</v>
      </c>
      <c r="K2" s="1" t="s">
        <v>121</v>
      </c>
      <c r="L2" s="1" t="s">
        <v>122</v>
      </c>
      <c r="M2" s="1" t="s">
        <v>123</v>
      </c>
      <c r="N2" s="1" t="s">
        <v>137</v>
      </c>
      <c r="O2" s="1" t="s">
        <v>138</v>
      </c>
    </row>
    <row r="3" spans="1:13" ht="12.75">
      <c r="A3" s="1" t="s">
        <v>148</v>
      </c>
      <c r="B3" s="2">
        <v>36892</v>
      </c>
      <c r="C3" s="2">
        <v>36981</v>
      </c>
      <c r="D3" s="1">
        <v>15</v>
      </c>
      <c r="E3" s="1">
        <v>101</v>
      </c>
      <c r="F3" s="1">
        <v>1</v>
      </c>
      <c r="G3" s="1">
        <v>1</v>
      </c>
      <c r="H3" s="1">
        <v>12</v>
      </c>
      <c r="I3" s="1">
        <v>77</v>
      </c>
      <c r="J3" s="1">
        <v>213</v>
      </c>
      <c r="K3" s="1">
        <v>0</v>
      </c>
      <c r="L3" s="1">
        <v>0</v>
      </c>
      <c r="M3" s="1">
        <v>0</v>
      </c>
    </row>
    <row r="4" spans="1:13" ht="12.75">
      <c r="A4" s="1" t="s">
        <v>128</v>
      </c>
      <c r="B4" s="2">
        <v>36892</v>
      </c>
      <c r="C4" s="2">
        <v>36981</v>
      </c>
      <c r="D4" s="1">
        <v>39</v>
      </c>
      <c r="E4" s="1">
        <v>858</v>
      </c>
      <c r="F4" s="1">
        <v>0</v>
      </c>
      <c r="G4" s="1">
        <v>0</v>
      </c>
      <c r="H4" s="1">
        <v>0</v>
      </c>
      <c r="I4" s="1">
        <v>51</v>
      </c>
      <c r="J4" s="1">
        <v>929</v>
      </c>
      <c r="K4" s="1">
        <v>0</v>
      </c>
      <c r="L4" s="1">
        <v>0</v>
      </c>
      <c r="M4" s="1">
        <v>0</v>
      </c>
    </row>
    <row r="5" spans="1:13" ht="12.75">
      <c r="A5" s="1" t="s">
        <v>188</v>
      </c>
      <c r="B5" s="2">
        <v>36892</v>
      </c>
      <c r="C5" s="2">
        <v>36981</v>
      </c>
      <c r="D5" s="1">
        <v>10</v>
      </c>
      <c r="E5" s="1">
        <v>30</v>
      </c>
      <c r="F5" s="1">
        <v>0</v>
      </c>
      <c r="G5" s="1">
        <v>0</v>
      </c>
      <c r="H5" s="1">
        <v>0</v>
      </c>
      <c r="I5" s="1">
        <v>52</v>
      </c>
      <c r="J5" s="1">
        <v>156</v>
      </c>
      <c r="K5" s="1">
        <v>0</v>
      </c>
      <c r="L5" s="1">
        <v>0</v>
      </c>
      <c r="M5" s="1">
        <v>0</v>
      </c>
    </row>
    <row r="6" spans="1:13" ht="12.75">
      <c r="A6" s="1" t="s">
        <v>132</v>
      </c>
      <c r="B6" s="2">
        <v>36892</v>
      </c>
      <c r="C6" s="2">
        <v>36981</v>
      </c>
      <c r="D6" s="1">
        <v>0</v>
      </c>
      <c r="E6" s="1">
        <v>0</v>
      </c>
      <c r="F6" s="1">
        <v>0</v>
      </c>
      <c r="G6" s="1">
        <v>0</v>
      </c>
      <c r="H6" s="1">
        <v>0</v>
      </c>
      <c r="I6" s="1">
        <v>90</v>
      </c>
      <c r="J6" s="1">
        <v>90</v>
      </c>
      <c r="K6" s="1">
        <v>0</v>
      </c>
      <c r="L6" s="1">
        <v>0</v>
      </c>
      <c r="M6" s="1">
        <v>0</v>
      </c>
    </row>
    <row r="7" spans="1:3" ht="12.75">
      <c r="A7" s="1" t="s">
        <v>186</v>
      </c>
      <c r="B7" s="2">
        <v>36892</v>
      </c>
      <c r="C7" s="2">
        <v>36981</v>
      </c>
    </row>
    <row r="8" spans="1:3" ht="12.75">
      <c r="A8" s="1" t="s">
        <v>184</v>
      </c>
      <c r="B8" s="2">
        <v>36892</v>
      </c>
      <c r="C8" s="2">
        <v>36981</v>
      </c>
    </row>
    <row r="9" spans="1:3" ht="12.75">
      <c r="A9" s="1" t="s">
        <v>187</v>
      </c>
      <c r="B9" s="2">
        <v>36892</v>
      </c>
      <c r="C9" s="2">
        <v>36981</v>
      </c>
    </row>
    <row r="10" spans="1:13" ht="12.75">
      <c r="A10" s="1" t="s">
        <v>133</v>
      </c>
      <c r="B10" s="2">
        <v>36892</v>
      </c>
      <c r="C10" s="2">
        <v>36981</v>
      </c>
      <c r="D10" s="1">
        <v>25</v>
      </c>
      <c r="E10" s="1">
        <v>175</v>
      </c>
      <c r="F10" s="1">
        <v>0</v>
      </c>
      <c r="G10" s="1">
        <v>0</v>
      </c>
      <c r="H10" s="1">
        <v>0</v>
      </c>
      <c r="I10" s="1">
        <v>65</v>
      </c>
      <c r="J10" s="1">
        <v>455</v>
      </c>
      <c r="K10" s="1">
        <v>0</v>
      </c>
      <c r="L10" s="1">
        <v>0</v>
      </c>
      <c r="M10" s="1">
        <v>0</v>
      </c>
    </row>
    <row r="11" spans="1:13" ht="12.75">
      <c r="A11" s="1" t="s">
        <v>150</v>
      </c>
      <c r="B11" s="2">
        <v>36892</v>
      </c>
      <c r="C11" s="2">
        <v>36981</v>
      </c>
      <c r="D11" s="1">
        <v>28</v>
      </c>
      <c r="E11" s="1">
        <v>336</v>
      </c>
      <c r="F11" s="1">
        <v>0</v>
      </c>
      <c r="G11" s="1">
        <v>0</v>
      </c>
      <c r="H11" s="1">
        <v>0</v>
      </c>
      <c r="I11" s="1">
        <v>19</v>
      </c>
      <c r="J11" s="1">
        <v>228</v>
      </c>
      <c r="K11" s="1">
        <v>1</v>
      </c>
      <c r="L11" s="1">
        <v>1</v>
      </c>
      <c r="M11" s="1">
        <v>1</v>
      </c>
    </row>
    <row r="12" spans="1:13" ht="12.75">
      <c r="A12" s="1" t="s">
        <v>151</v>
      </c>
      <c r="B12" s="2">
        <v>36892</v>
      </c>
      <c r="C12" s="2">
        <v>36981</v>
      </c>
      <c r="D12" s="1">
        <v>16</v>
      </c>
      <c r="E12" s="1">
        <v>144</v>
      </c>
      <c r="F12" s="1">
        <v>0</v>
      </c>
      <c r="G12" s="1">
        <v>0</v>
      </c>
      <c r="H12" s="1">
        <v>0</v>
      </c>
      <c r="I12" s="1">
        <v>74</v>
      </c>
      <c r="J12" s="1">
        <v>207</v>
      </c>
      <c r="K12" s="1">
        <v>0</v>
      </c>
      <c r="L12" s="1">
        <v>0</v>
      </c>
      <c r="M12" s="1">
        <v>0</v>
      </c>
    </row>
    <row r="13" spans="1:13" ht="12.75">
      <c r="A13" s="1" t="s">
        <v>135</v>
      </c>
      <c r="B13" s="2">
        <v>36892</v>
      </c>
      <c r="C13" s="2">
        <v>36981</v>
      </c>
      <c r="D13" s="1">
        <v>27</v>
      </c>
      <c r="E13" s="1">
        <v>351</v>
      </c>
      <c r="F13" s="1">
        <v>0</v>
      </c>
      <c r="G13" s="1">
        <v>0</v>
      </c>
      <c r="H13" s="1">
        <v>0</v>
      </c>
      <c r="I13" s="1">
        <v>63</v>
      </c>
      <c r="J13" s="1">
        <v>819</v>
      </c>
      <c r="K13" s="1">
        <v>0</v>
      </c>
      <c r="L13" s="1">
        <v>0</v>
      </c>
      <c r="M13" s="1">
        <v>0</v>
      </c>
    </row>
    <row r="14" spans="1:13" ht="12.75">
      <c r="A14" s="1" t="s">
        <v>127</v>
      </c>
      <c r="B14" s="2">
        <v>36892</v>
      </c>
      <c r="C14" s="2">
        <v>36981</v>
      </c>
      <c r="D14" s="1">
        <v>70</v>
      </c>
      <c r="E14" s="1">
        <v>1566</v>
      </c>
      <c r="F14" s="1">
        <v>2</v>
      </c>
      <c r="G14" s="1">
        <v>0</v>
      </c>
      <c r="H14" s="1">
        <v>0</v>
      </c>
      <c r="I14" s="1">
        <v>20</v>
      </c>
      <c r="J14" s="1">
        <v>440</v>
      </c>
      <c r="K14" s="1">
        <v>0</v>
      </c>
      <c r="L14" s="1">
        <v>0</v>
      </c>
      <c r="M14" s="1">
        <v>0</v>
      </c>
    </row>
    <row r="15" spans="1:13" ht="12.75">
      <c r="A15" s="1" t="s">
        <v>126</v>
      </c>
      <c r="B15" s="2">
        <v>36892</v>
      </c>
      <c r="C15" s="2">
        <v>36981</v>
      </c>
      <c r="D15" s="1">
        <v>0</v>
      </c>
      <c r="E15" s="1">
        <v>0</v>
      </c>
      <c r="F15" s="1">
        <v>0</v>
      </c>
      <c r="G15" s="1">
        <v>0</v>
      </c>
      <c r="H15" s="1">
        <v>0</v>
      </c>
      <c r="I15" s="1">
        <v>90</v>
      </c>
      <c r="J15" s="1">
        <v>9</v>
      </c>
      <c r="K15" s="1">
        <v>0</v>
      </c>
      <c r="L15" s="1">
        <v>0</v>
      </c>
      <c r="M15" s="1">
        <v>0</v>
      </c>
    </row>
    <row r="16" spans="1:3" ht="12.75">
      <c r="A16" s="1" t="s">
        <v>185</v>
      </c>
      <c r="B16" s="2">
        <v>36892</v>
      </c>
      <c r="C16" s="2">
        <v>36981</v>
      </c>
    </row>
    <row r="17" spans="1:3" ht="12.75">
      <c r="A17" s="1" t="s">
        <v>162</v>
      </c>
      <c r="B17" s="2">
        <v>36892</v>
      </c>
      <c r="C17" s="2">
        <v>36981</v>
      </c>
    </row>
    <row r="18" spans="1:13" ht="12.75">
      <c r="A18" s="1" t="s">
        <v>141</v>
      </c>
      <c r="B18" s="2">
        <v>36892</v>
      </c>
      <c r="C18" s="2">
        <v>36981</v>
      </c>
      <c r="D18" s="1">
        <v>66</v>
      </c>
      <c r="E18" s="1">
        <v>1386</v>
      </c>
      <c r="F18" s="1">
        <v>2</v>
      </c>
      <c r="G18" s="1">
        <v>0</v>
      </c>
      <c r="H18" s="1">
        <v>0</v>
      </c>
      <c r="I18" s="1">
        <v>24</v>
      </c>
      <c r="J18" s="1">
        <v>504</v>
      </c>
      <c r="K18" s="1">
        <v>0</v>
      </c>
      <c r="L18" s="1">
        <v>0</v>
      </c>
      <c r="M18" s="1">
        <v>0</v>
      </c>
    </row>
    <row r="19" spans="1:13" ht="12.75">
      <c r="A19" s="1" t="s">
        <v>142</v>
      </c>
      <c r="B19" s="2">
        <v>36892</v>
      </c>
      <c r="C19" s="2">
        <v>36981</v>
      </c>
      <c r="D19" s="1">
        <v>38</v>
      </c>
      <c r="E19" s="1">
        <v>456</v>
      </c>
      <c r="F19" s="1">
        <v>1</v>
      </c>
      <c r="G19" s="1">
        <v>1</v>
      </c>
      <c r="H19" s="1">
        <v>20</v>
      </c>
      <c r="I19" s="1">
        <v>52</v>
      </c>
      <c r="J19" s="1">
        <v>624</v>
      </c>
      <c r="K19" s="1">
        <v>0</v>
      </c>
      <c r="L19" s="1">
        <v>0</v>
      </c>
      <c r="M19" s="1">
        <v>0</v>
      </c>
    </row>
    <row r="20" spans="1:13" ht="12.75">
      <c r="A20" s="1" t="s">
        <v>129</v>
      </c>
      <c r="B20" s="2">
        <v>36892</v>
      </c>
      <c r="C20" s="2">
        <v>36981</v>
      </c>
      <c r="D20" s="1">
        <v>74</v>
      </c>
      <c r="E20" s="1">
        <v>888</v>
      </c>
      <c r="F20" s="1">
        <v>2</v>
      </c>
      <c r="G20" s="1">
        <v>1</v>
      </c>
      <c r="H20" s="1">
        <v>1</v>
      </c>
      <c r="I20" s="1">
        <v>16</v>
      </c>
      <c r="J20" s="1">
        <v>192</v>
      </c>
      <c r="K20" s="1">
        <v>0</v>
      </c>
      <c r="L20" s="1">
        <v>0</v>
      </c>
      <c r="M20" s="1">
        <v>0</v>
      </c>
    </row>
    <row r="21" spans="1:13" ht="12.75">
      <c r="A21" s="1" t="s">
        <v>149</v>
      </c>
      <c r="B21" s="2">
        <v>36892</v>
      </c>
      <c r="C21" s="2">
        <v>36981</v>
      </c>
      <c r="D21" s="1">
        <v>62</v>
      </c>
      <c r="E21" s="1">
        <v>310</v>
      </c>
      <c r="F21" s="1">
        <v>0</v>
      </c>
      <c r="G21" s="1">
        <v>0</v>
      </c>
      <c r="H21" s="1">
        <v>0</v>
      </c>
      <c r="I21" s="1">
        <v>28</v>
      </c>
      <c r="J21" s="1">
        <v>56</v>
      </c>
      <c r="K21" s="1">
        <v>0</v>
      </c>
      <c r="L21" s="1">
        <v>0</v>
      </c>
      <c r="M21" s="1">
        <v>0</v>
      </c>
    </row>
    <row r="22" spans="1:13" ht="12.75">
      <c r="A22" s="1" t="s">
        <v>130</v>
      </c>
      <c r="B22" s="2">
        <v>36892</v>
      </c>
      <c r="C22" s="2">
        <v>36981</v>
      </c>
      <c r="D22" s="1">
        <v>36</v>
      </c>
      <c r="E22" s="1">
        <v>288</v>
      </c>
      <c r="F22" s="1">
        <v>0</v>
      </c>
      <c r="G22" s="1">
        <v>0</v>
      </c>
      <c r="H22" s="1">
        <v>0</v>
      </c>
      <c r="I22" s="1">
        <v>34</v>
      </c>
      <c r="J22" s="1">
        <v>272</v>
      </c>
      <c r="K22" s="1">
        <v>0</v>
      </c>
      <c r="L22" s="1">
        <v>0</v>
      </c>
      <c r="M22" s="1">
        <v>0</v>
      </c>
    </row>
    <row r="23" spans="1:13" ht="12.75">
      <c r="A23" s="1" t="s">
        <v>147</v>
      </c>
      <c r="B23" s="2">
        <v>36892</v>
      </c>
      <c r="C23" s="2">
        <v>36981</v>
      </c>
      <c r="D23" s="1">
        <v>51</v>
      </c>
      <c r="E23" s="1">
        <v>255</v>
      </c>
      <c r="F23" s="1">
        <v>0</v>
      </c>
      <c r="G23" s="1">
        <v>0</v>
      </c>
      <c r="H23" s="1">
        <v>0</v>
      </c>
      <c r="I23" s="1">
        <v>39</v>
      </c>
      <c r="J23" s="1">
        <v>195</v>
      </c>
      <c r="K23" s="1">
        <v>0</v>
      </c>
      <c r="L23" s="1">
        <v>0</v>
      </c>
      <c r="M23" s="1">
        <v>0</v>
      </c>
    </row>
    <row r="24" spans="1:13" ht="12.75">
      <c r="A24" s="1" t="s">
        <v>140</v>
      </c>
      <c r="B24" s="2">
        <v>36892</v>
      </c>
      <c r="C24" s="2">
        <v>36981</v>
      </c>
      <c r="D24" s="1">
        <v>45</v>
      </c>
      <c r="E24" s="1">
        <v>945</v>
      </c>
      <c r="F24" s="1">
        <v>4</v>
      </c>
      <c r="G24" s="1">
        <v>1</v>
      </c>
      <c r="H24" s="1">
        <v>4</v>
      </c>
      <c r="I24" s="1">
        <v>45</v>
      </c>
      <c r="J24" s="1">
        <v>945</v>
      </c>
      <c r="K24" s="1">
        <v>0</v>
      </c>
      <c r="L24" s="1">
        <v>0</v>
      </c>
      <c r="M24" s="1">
        <v>0</v>
      </c>
    </row>
    <row r="25" spans="1:14" ht="12.75">
      <c r="A25" s="1" t="s">
        <v>134</v>
      </c>
      <c r="B25" s="2">
        <v>36892</v>
      </c>
      <c r="C25" s="2">
        <v>36981</v>
      </c>
      <c r="D25" s="1">
        <v>77</v>
      </c>
      <c r="E25" s="1">
        <v>847</v>
      </c>
      <c r="F25" s="1">
        <v>0</v>
      </c>
      <c r="G25" s="1">
        <v>0</v>
      </c>
      <c r="H25" s="1">
        <v>0</v>
      </c>
      <c r="I25" s="1">
        <v>13</v>
      </c>
      <c r="J25" s="1">
        <v>143</v>
      </c>
      <c r="K25" s="1">
        <v>1</v>
      </c>
      <c r="L25" s="1">
        <v>0</v>
      </c>
      <c r="M25" s="1">
        <v>0</v>
      </c>
      <c r="N25" s="16" t="s">
        <v>136</v>
      </c>
    </row>
    <row r="26" spans="1:14" ht="12.75">
      <c r="A26" s="1" t="s">
        <v>192</v>
      </c>
      <c r="B26" s="2">
        <v>36892</v>
      </c>
      <c r="C26" s="2">
        <v>36981</v>
      </c>
      <c r="D26" s="1">
        <v>0</v>
      </c>
      <c r="E26" s="1">
        <v>0</v>
      </c>
      <c r="F26" s="1">
        <v>0</v>
      </c>
      <c r="G26" s="1">
        <v>0</v>
      </c>
      <c r="H26" s="1">
        <v>0</v>
      </c>
      <c r="I26" s="1">
        <v>0</v>
      </c>
      <c r="J26" s="1">
        <v>0</v>
      </c>
      <c r="K26" s="1">
        <v>0</v>
      </c>
      <c r="L26" s="1">
        <v>0</v>
      </c>
      <c r="M26" s="1">
        <v>0</v>
      </c>
      <c r="N26" s="16" t="s">
        <v>71</v>
      </c>
    </row>
    <row r="27" spans="1:14" ht="12.75">
      <c r="A27" s="1" t="s">
        <v>189</v>
      </c>
      <c r="B27" s="2">
        <v>36892</v>
      </c>
      <c r="C27" s="2">
        <v>36981</v>
      </c>
      <c r="N27" s="16"/>
    </row>
    <row r="28" spans="1:13" ht="12.75">
      <c r="A28" s="1" t="s">
        <v>190</v>
      </c>
      <c r="B28" s="2">
        <v>36892</v>
      </c>
      <c r="C28" s="2">
        <v>36981</v>
      </c>
      <c r="D28" s="1">
        <v>58</v>
      </c>
      <c r="E28" s="1">
        <v>290</v>
      </c>
      <c r="F28" s="1">
        <v>0</v>
      </c>
      <c r="G28" s="1">
        <v>0</v>
      </c>
      <c r="H28" s="1">
        <v>0</v>
      </c>
      <c r="I28" s="1">
        <v>23</v>
      </c>
      <c r="J28" s="1">
        <v>115</v>
      </c>
      <c r="K28" s="1">
        <v>0</v>
      </c>
      <c r="L28" s="1">
        <v>0</v>
      </c>
      <c r="M28" s="1">
        <v>0</v>
      </c>
    </row>
    <row r="29" spans="1:13" ht="12.75">
      <c r="A29" s="1" t="s">
        <v>197</v>
      </c>
      <c r="B29" s="2">
        <v>36892</v>
      </c>
      <c r="C29" s="2">
        <v>36981</v>
      </c>
      <c r="D29" s="1">
        <v>74</v>
      </c>
      <c r="E29" s="1">
        <v>888</v>
      </c>
      <c r="F29" s="1">
        <v>0</v>
      </c>
      <c r="G29" s="1">
        <v>0</v>
      </c>
      <c r="H29" s="1">
        <v>0</v>
      </c>
      <c r="I29" s="1">
        <v>16</v>
      </c>
      <c r="J29" s="1">
        <v>96</v>
      </c>
      <c r="K29" s="1">
        <v>0</v>
      </c>
      <c r="L29" s="1">
        <v>0</v>
      </c>
      <c r="M29" s="1">
        <v>0</v>
      </c>
    </row>
    <row r="30" spans="1:3" ht="12.75">
      <c r="A30" s="1" t="s">
        <v>161</v>
      </c>
      <c r="B30" s="2">
        <v>36892</v>
      </c>
      <c r="C30" s="2">
        <v>36981</v>
      </c>
    </row>
    <row r="31" spans="1:13" ht="12.75">
      <c r="A31" s="1" t="s">
        <v>131</v>
      </c>
      <c r="B31" s="2">
        <v>36892</v>
      </c>
      <c r="C31" s="2">
        <v>36981</v>
      </c>
      <c r="D31" s="1">
        <v>28</v>
      </c>
      <c r="E31" s="1">
        <v>336</v>
      </c>
      <c r="F31" s="1">
        <v>0</v>
      </c>
      <c r="G31" s="1">
        <v>0</v>
      </c>
      <c r="H31" s="1">
        <v>0</v>
      </c>
      <c r="I31" s="1">
        <v>62</v>
      </c>
      <c r="J31" s="1">
        <v>450</v>
      </c>
      <c r="K31" s="1">
        <v>0</v>
      </c>
      <c r="L31" s="1">
        <v>0</v>
      </c>
      <c r="M31" s="1">
        <v>0</v>
      </c>
    </row>
    <row r="32" spans="1:13" ht="12.75">
      <c r="A32" s="7" t="s">
        <v>154</v>
      </c>
      <c r="B32" s="8"/>
      <c r="C32" s="8"/>
      <c r="D32" s="9">
        <f>SUM(D3:D31)</f>
        <v>839</v>
      </c>
      <c r="E32" s="9">
        <f aca="true" t="shared" si="0" ref="E32:M32">SUM(E3:E31)</f>
        <v>10450</v>
      </c>
      <c r="F32" s="9">
        <f t="shared" si="0"/>
        <v>12</v>
      </c>
      <c r="G32" s="9">
        <f t="shared" si="0"/>
        <v>4</v>
      </c>
      <c r="H32" s="9">
        <f t="shared" si="0"/>
        <v>37</v>
      </c>
      <c r="I32" s="9">
        <f t="shared" si="0"/>
        <v>953</v>
      </c>
      <c r="J32" s="9">
        <f t="shared" si="0"/>
        <v>7138</v>
      </c>
      <c r="K32" s="9">
        <f t="shared" si="0"/>
        <v>2</v>
      </c>
      <c r="L32" s="9">
        <f t="shared" si="0"/>
        <v>1</v>
      </c>
      <c r="M32" s="10">
        <f t="shared" si="0"/>
        <v>1</v>
      </c>
    </row>
    <row r="34" spans="1:3" ht="12.75">
      <c r="A34" s="23" t="s">
        <v>166</v>
      </c>
      <c r="B34" s="24">
        <f>COUNT(B3:B31)</f>
        <v>29</v>
      </c>
      <c r="C34" s="18"/>
    </row>
    <row r="35" spans="1:3" ht="12.75">
      <c r="A35" s="4" t="s">
        <v>152</v>
      </c>
      <c r="B35" s="25">
        <f>COUNT(D3:D31)</f>
        <v>22</v>
      </c>
      <c r="C35" s="11">
        <f>B35/B34</f>
        <v>0.7586206896551724</v>
      </c>
    </row>
    <row r="37" spans="2:3" ht="38.25">
      <c r="B37" s="2" t="s">
        <v>178</v>
      </c>
      <c r="C37" s="2" t="s">
        <v>179</v>
      </c>
    </row>
    <row r="38" ht="12.75">
      <c r="A38" s="1" t="s">
        <v>153</v>
      </c>
    </row>
    <row r="39" spans="1:3" ht="12.75">
      <c r="A39" s="4" t="s">
        <v>157</v>
      </c>
      <c r="B39" s="6">
        <f>E32</f>
        <v>10450</v>
      </c>
      <c r="C39" s="6"/>
    </row>
    <row r="40" spans="1:3" ht="12.75">
      <c r="A40" s="4" t="s">
        <v>158</v>
      </c>
      <c r="B40" s="6">
        <f>E32*12</f>
        <v>125400</v>
      </c>
      <c r="C40" s="6"/>
    </row>
    <row r="41" spans="1:3" ht="12.75">
      <c r="A41" s="4" t="s">
        <v>121</v>
      </c>
      <c r="B41" s="1">
        <f>F32</f>
        <v>12</v>
      </c>
      <c r="C41" s="6">
        <f>F32*200000/$B$40</f>
        <v>19.138755980861244</v>
      </c>
    </row>
    <row r="42" spans="1:3" ht="12.75">
      <c r="A42" s="4" t="s">
        <v>122</v>
      </c>
      <c r="B42" s="1">
        <f>G32</f>
        <v>4</v>
      </c>
      <c r="C42" s="6">
        <f>G32*200000/$B$40</f>
        <v>6.379585326953748</v>
      </c>
    </row>
    <row r="43" spans="1:3" ht="12.75">
      <c r="A43" s="4" t="s">
        <v>177</v>
      </c>
      <c r="B43" s="1">
        <f>H32</f>
        <v>37</v>
      </c>
      <c r="C43" s="6">
        <f>H32*200000/B40</f>
        <v>59.01116427432217</v>
      </c>
    </row>
    <row r="44" spans="1:3" ht="12.75">
      <c r="A44" s="4"/>
      <c r="B44" s="6"/>
      <c r="C44" s="6"/>
    </row>
    <row r="45" spans="1:3" ht="12.75">
      <c r="A45" s="5" t="s">
        <v>155</v>
      </c>
      <c r="B45" s="6"/>
      <c r="C45" s="6"/>
    </row>
    <row r="46" spans="1:3" ht="12.75">
      <c r="A46" s="4" t="s">
        <v>159</v>
      </c>
      <c r="B46" s="6">
        <f>J32</f>
        <v>7138</v>
      </c>
      <c r="C46" s="6"/>
    </row>
    <row r="47" spans="1:3" ht="12.75">
      <c r="A47" s="4" t="s">
        <v>174</v>
      </c>
      <c r="B47" s="6">
        <f>J32*8</f>
        <v>57104</v>
      </c>
      <c r="C47" s="6"/>
    </row>
    <row r="48" spans="1:3" ht="12.75">
      <c r="A48" s="4" t="s">
        <v>121</v>
      </c>
      <c r="B48" s="1">
        <f>K32</f>
        <v>2</v>
      </c>
      <c r="C48" s="6">
        <f>K32*200000/$B$47</f>
        <v>7.004763239002521</v>
      </c>
    </row>
    <row r="49" spans="1:3" ht="12.75">
      <c r="A49" s="4" t="s">
        <v>122</v>
      </c>
      <c r="B49" s="1">
        <f>L32</f>
        <v>1</v>
      </c>
      <c r="C49" s="6">
        <f>L32*200000/$B$47</f>
        <v>3.5023816195012607</v>
      </c>
    </row>
    <row r="50" spans="1:3" ht="12.75">
      <c r="A50" s="4" t="s">
        <v>177</v>
      </c>
      <c r="B50" s="1">
        <f>M32</f>
        <v>1</v>
      </c>
      <c r="C50" s="6">
        <f>M32*200000/B47</f>
        <v>3.5023816195012607</v>
      </c>
    </row>
    <row r="51" spans="1:3" ht="12.75">
      <c r="A51" s="4"/>
      <c r="B51" s="6"/>
      <c r="C51" s="6"/>
    </row>
    <row r="52" spans="1:3" ht="12.75">
      <c r="A52" s="5" t="s">
        <v>156</v>
      </c>
      <c r="B52" s="6"/>
      <c r="C52" s="6"/>
    </row>
    <row r="53" spans="1:3" ht="12.75">
      <c r="A53" s="4" t="s">
        <v>175</v>
      </c>
      <c r="B53" s="6">
        <f>B39+B46</f>
        <v>17588</v>
      </c>
      <c r="C53" s="6"/>
    </row>
    <row r="54" spans="1:3" ht="12.75">
      <c r="A54" s="4" t="s">
        <v>176</v>
      </c>
      <c r="B54" s="6">
        <f>B40+B47</f>
        <v>182504</v>
      </c>
      <c r="C54" s="6"/>
    </row>
    <row r="55" spans="1:3" ht="12.75">
      <c r="A55" s="4" t="s">
        <v>121</v>
      </c>
      <c r="B55" s="1">
        <f>B41+B48</f>
        <v>14</v>
      </c>
      <c r="C55" s="6">
        <f>(F32+K32)*200000/($B$40+$B$47)</f>
        <v>15.342129487572874</v>
      </c>
    </row>
    <row r="56" spans="1:3" ht="12.75">
      <c r="A56" s="4" t="s">
        <v>122</v>
      </c>
      <c r="B56" s="1">
        <f>B42+B49</f>
        <v>5</v>
      </c>
      <c r="C56" s="6">
        <f>(G32+L32)*200000/($B$40+$B$47)</f>
        <v>5.479331959847455</v>
      </c>
    </row>
    <row r="57" spans="1:3" ht="12.75">
      <c r="A57" s="4" t="s">
        <v>177</v>
      </c>
      <c r="B57" s="1">
        <f>B43+B50</f>
        <v>38</v>
      </c>
      <c r="C57" s="6">
        <f>(H32+M32)*200000/($B$40+$B$47)</f>
        <v>41.64292289484066</v>
      </c>
    </row>
  </sheetData>
  <mergeCells count="1">
    <mergeCell ref="A1:M1"/>
  </mergeCell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O58"/>
  <sheetViews>
    <sheetView workbookViewId="0" topLeftCell="A1">
      <pane xSplit="1" ySplit="2" topLeftCell="B3" activePane="bottomRight" state="frozen"/>
      <selection pane="topLeft" activeCell="A1" sqref="A1"/>
      <selection pane="topRight" activeCell="B1" sqref="B1"/>
      <selection pane="bottomLeft" activeCell="A3" sqref="A3"/>
      <selection pane="bottomRight" activeCell="A2" sqref="A2"/>
    </sheetView>
  </sheetViews>
  <sheetFormatPr defaultColWidth="9.140625" defaultRowHeight="12.75"/>
  <cols>
    <col min="1" max="1" width="23.140625" style="1" bestFit="1" customWidth="1"/>
    <col min="2" max="2" width="11.7109375" style="1" customWidth="1"/>
    <col min="3" max="3" width="10.8515625" style="12" customWidth="1"/>
    <col min="4" max="4" width="11.00390625" style="1" customWidth="1"/>
    <col min="5" max="5" width="10.8515625" style="1" customWidth="1"/>
    <col min="6" max="7" width="9.421875" style="1" customWidth="1"/>
    <col min="8" max="8" width="10.421875" style="1" customWidth="1"/>
    <col min="9" max="9" width="10.7109375" style="1" customWidth="1"/>
    <col min="10" max="10" width="11.28125" style="1" customWidth="1"/>
    <col min="11" max="11" width="9.7109375" style="1" customWidth="1"/>
    <col min="12" max="12" width="9.421875" style="1" customWidth="1"/>
    <col min="13" max="13" width="10.00390625" style="1" customWidth="1"/>
    <col min="14" max="14" width="37.7109375" style="1" bestFit="1" customWidth="1"/>
    <col min="15" max="15" width="37.7109375" style="1" customWidth="1"/>
    <col min="16" max="16384" width="8.8515625" style="1" customWidth="1"/>
  </cols>
  <sheetData>
    <row r="1" spans="1:14" ht="25.5" customHeight="1">
      <c r="A1" s="278" t="s">
        <v>194</v>
      </c>
      <c r="B1" s="278"/>
      <c r="C1" s="278"/>
      <c r="D1" s="278"/>
      <c r="E1" s="278"/>
      <c r="F1" s="278"/>
      <c r="G1" s="278"/>
      <c r="H1" s="278"/>
      <c r="I1" s="278"/>
      <c r="J1" s="278"/>
      <c r="K1" s="278"/>
      <c r="L1" s="278"/>
      <c r="M1" s="278"/>
      <c r="N1" s="1" t="s">
        <v>139</v>
      </c>
    </row>
    <row r="2" spans="1:15" ht="38.25">
      <c r="A2" s="1" t="s">
        <v>116</v>
      </c>
      <c r="B2" s="2" t="s">
        <v>117</v>
      </c>
      <c r="C2" s="13" t="s">
        <v>118</v>
      </c>
      <c r="D2" s="1" t="s">
        <v>119</v>
      </c>
      <c r="E2" s="1" t="s">
        <v>120</v>
      </c>
      <c r="F2" s="1" t="s">
        <v>121</v>
      </c>
      <c r="G2" s="1" t="s">
        <v>122</v>
      </c>
      <c r="H2" s="1" t="s">
        <v>123</v>
      </c>
      <c r="I2" s="1" t="s">
        <v>124</v>
      </c>
      <c r="J2" s="1" t="s">
        <v>125</v>
      </c>
      <c r="K2" s="1" t="s">
        <v>121</v>
      </c>
      <c r="L2" s="1" t="s">
        <v>122</v>
      </c>
      <c r="M2" s="1" t="s">
        <v>123</v>
      </c>
      <c r="N2" s="1" t="s">
        <v>137</v>
      </c>
      <c r="O2" s="1" t="s">
        <v>138</v>
      </c>
    </row>
    <row r="3" spans="1:13" ht="12.75">
      <c r="A3" s="1" t="s">
        <v>148</v>
      </c>
      <c r="B3" s="2">
        <v>36982</v>
      </c>
      <c r="C3" s="22">
        <v>37072</v>
      </c>
      <c r="D3" s="1">
        <v>76</v>
      </c>
      <c r="E3" s="1">
        <v>608</v>
      </c>
      <c r="F3" s="1">
        <v>0</v>
      </c>
      <c r="G3" s="1">
        <v>0</v>
      </c>
      <c r="H3" s="1">
        <v>0</v>
      </c>
      <c r="I3" s="1">
        <v>15</v>
      </c>
      <c r="J3" s="1">
        <v>120</v>
      </c>
      <c r="K3" s="1">
        <v>0</v>
      </c>
      <c r="L3" s="1">
        <v>0</v>
      </c>
      <c r="M3" s="1">
        <v>0</v>
      </c>
    </row>
    <row r="4" spans="1:13" ht="12.75">
      <c r="A4" s="1" t="s">
        <v>128</v>
      </c>
      <c r="B4" s="2">
        <v>36982</v>
      </c>
      <c r="C4" s="22">
        <v>37072</v>
      </c>
      <c r="D4" s="1">
        <v>12</v>
      </c>
      <c r="E4" s="1">
        <v>242</v>
      </c>
      <c r="F4" s="1">
        <v>0</v>
      </c>
      <c r="G4" s="1">
        <v>0</v>
      </c>
      <c r="H4" s="1">
        <v>0</v>
      </c>
      <c r="I4" s="1">
        <v>79</v>
      </c>
      <c r="J4" s="1">
        <v>420</v>
      </c>
      <c r="K4" s="1">
        <v>0</v>
      </c>
      <c r="L4" s="1">
        <v>0</v>
      </c>
      <c r="M4" s="1">
        <v>0</v>
      </c>
    </row>
    <row r="5" spans="1:13" ht="12.75">
      <c r="A5" s="1" t="s">
        <v>188</v>
      </c>
      <c r="B5" s="2">
        <v>36982</v>
      </c>
      <c r="C5" s="22">
        <v>37072</v>
      </c>
      <c r="D5" s="1">
        <v>28</v>
      </c>
      <c r="E5" s="1">
        <v>84</v>
      </c>
      <c r="F5" s="1">
        <v>0</v>
      </c>
      <c r="G5" s="1">
        <v>0</v>
      </c>
      <c r="H5" s="1">
        <v>0</v>
      </c>
      <c r="I5" s="1">
        <v>40</v>
      </c>
      <c r="J5" s="1">
        <v>120</v>
      </c>
      <c r="K5" s="1">
        <v>0</v>
      </c>
      <c r="L5" s="1">
        <v>0</v>
      </c>
      <c r="M5" s="1">
        <v>0</v>
      </c>
    </row>
    <row r="6" spans="1:13" ht="12.75">
      <c r="A6" s="1" t="s">
        <v>132</v>
      </c>
      <c r="B6" s="2">
        <v>36982</v>
      </c>
      <c r="C6" s="22">
        <v>37072</v>
      </c>
      <c r="D6" s="1">
        <v>28</v>
      </c>
      <c r="E6" s="1">
        <v>112</v>
      </c>
      <c r="F6" s="1">
        <v>0</v>
      </c>
      <c r="G6" s="1">
        <v>0</v>
      </c>
      <c r="H6" s="1">
        <v>0</v>
      </c>
      <c r="I6" s="1">
        <v>63</v>
      </c>
      <c r="J6" s="1">
        <v>252</v>
      </c>
      <c r="K6" s="1">
        <v>0</v>
      </c>
      <c r="L6" s="1">
        <v>0</v>
      </c>
      <c r="M6" s="1">
        <v>0</v>
      </c>
    </row>
    <row r="7" spans="1:3" ht="12.75">
      <c r="A7" s="1" t="s">
        <v>186</v>
      </c>
      <c r="B7" s="2">
        <v>36982</v>
      </c>
      <c r="C7" s="22">
        <v>37072</v>
      </c>
    </row>
    <row r="8" spans="1:13" ht="12.75">
      <c r="A8" s="1" t="s">
        <v>184</v>
      </c>
      <c r="B8" s="2">
        <v>36982</v>
      </c>
      <c r="C8" s="22">
        <v>37072</v>
      </c>
      <c r="D8" s="1">
        <v>60</v>
      </c>
      <c r="E8" s="1">
        <v>360</v>
      </c>
      <c r="F8" s="1">
        <v>1</v>
      </c>
      <c r="G8" s="1">
        <v>0</v>
      </c>
      <c r="H8" s="1">
        <v>0</v>
      </c>
      <c r="I8" s="1">
        <v>31</v>
      </c>
      <c r="J8" s="1">
        <v>186</v>
      </c>
      <c r="K8" s="1">
        <v>0</v>
      </c>
      <c r="L8" s="1">
        <v>0</v>
      </c>
      <c r="M8" s="1">
        <v>0</v>
      </c>
    </row>
    <row r="9" spans="1:3" ht="12.75">
      <c r="A9" s="1" t="s">
        <v>187</v>
      </c>
      <c r="B9" s="2">
        <v>36982</v>
      </c>
      <c r="C9" s="22">
        <v>37072</v>
      </c>
    </row>
    <row r="10" spans="1:13" ht="12.75">
      <c r="A10" s="1" t="s">
        <v>133</v>
      </c>
      <c r="B10" s="2">
        <v>36982</v>
      </c>
      <c r="C10" s="22">
        <v>37072</v>
      </c>
      <c r="D10" s="1">
        <v>68</v>
      </c>
      <c r="E10" s="1">
        <v>476</v>
      </c>
      <c r="F10" s="1">
        <v>0</v>
      </c>
      <c r="G10" s="1">
        <v>0</v>
      </c>
      <c r="H10" s="1">
        <v>0</v>
      </c>
      <c r="I10" s="1">
        <v>23</v>
      </c>
      <c r="J10" s="1">
        <v>161</v>
      </c>
      <c r="K10" s="1">
        <v>0</v>
      </c>
      <c r="L10" s="1">
        <v>0</v>
      </c>
      <c r="M10" s="1">
        <v>0</v>
      </c>
    </row>
    <row r="11" spans="1:13" ht="12.75">
      <c r="A11" s="1" t="s">
        <v>150</v>
      </c>
      <c r="B11" s="2">
        <v>36982</v>
      </c>
      <c r="C11" s="22">
        <v>37072</v>
      </c>
      <c r="D11" s="1">
        <v>71</v>
      </c>
      <c r="E11" s="1">
        <v>852</v>
      </c>
      <c r="F11" s="1">
        <v>2</v>
      </c>
      <c r="G11" s="1">
        <v>0</v>
      </c>
      <c r="H11" s="1">
        <v>0</v>
      </c>
      <c r="I11" s="1">
        <v>20</v>
      </c>
      <c r="J11" s="1">
        <v>240</v>
      </c>
      <c r="K11" s="1">
        <v>1</v>
      </c>
      <c r="L11" s="1">
        <v>0</v>
      </c>
      <c r="M11" s="1">
        <v>0</v>
      </c>
    </row>
    <row r="12" spans="1:13" ht="12.75">
      <c r="A12" s="1" t="s">
        <v>151</v>
      </c>
      <c r="B12" s="2">
        <v>36982</v>
      </c>
      <c r="C12" s="22">
        <v>37072</v>
      </c>
      <c r="D12" s="1">
        <v>58</v>
      </c>
      <c r="E12" s="1">
        <v>522</v>
      </c>
      <c r="F12" s="1">
        <v>0</v>
      </c>
      <c r="G12" s="1">
        <v>0</v>
      </c>
      <c r="H12" s="1">
        <v>0</v>
      </c>
      <c r="I12" s="1">
        <v>33</v>
      </c>
      <c r="J12" s="1">
        <v>108</v>
      </c>
      <c r="K12" s="1">
        <v>0</v>
      </c>
      <c r="L12" s="1">
        <v>0</v>
      </c>
      <c r="M12" s="1">
        <v>0</v>
      </c>
    </row>
    <row r="13" spans="1:13" ht="12.75">
      <c r="A13" s="1" t="s">
        <v>135</v>
      </c>
      <c r="B13" s="2">
        <v>36982</v>
      </c>
      <c r="C13" s="22">
        <v>37072</v>
      </c>
      <c r="D13" s="1">
        <v>16</v>
      </c>
      <c r="E13" s="1">
        <v>208</v>
      </c>
      <c r="F13" s="1">
        <v>0</v>
      </c>
      <c r="G13" s="1">
        <v>0</v>
      </c>
      <c r="H13" s="1">
        <v>0</v>
      </c>
      <c r="I13" s="1">
        <v>54</v>
      </c>
      <c r="J13" s="1">
        <v>702</v>
      </c>
      <c r="K13" s="1">
        <v>0</v>
      </c>
      <c r="L13" s="1">
        <v>0</v>
      </c>
      <c r="M13" s="1">
        <v>0</v>
      </c>
    </row>
    <row r="14" spans="1:15" ht="12.75">
      <c r="A14" s="1" t="s">
        <v>127</v>
      </c>
      <c r="B14" s="2">
        <v>36982</v>
      </c>
      <c r="C14" s="22">
        <v>37072</v>
      </c>
      <c r="D14" s="1">
        <v>76</v>
      </c>
      <c r="E14" s="1">
        <v>1748</v>
      </c>
      <c r="F14" s="1">
        <v>2</v>
      </c>
      <c r="G14" s="1">
        <v>0</v>
      </c>
      <c r="H14" s="1">
        <v>0</v>
      </c>
      <c r="I14" s="1">
        <v>15</v>
      </c>
      <c r="J14" s="1">
        <v>345</v>
      </c>
      <c r="K14" s="1">
        <v>0</v>
      </c>
      <c r="L14" s="1">
        <v>0</v>
      </c>
      <c r="M14" s="1">
        <v>0</v>
      </c>
      <c r="N14" s="16" t="s">
        <v>181</v>
      </c>
      <c r="O14" s="16" t="s">
        <v>182</v>
      </c>
    </row>
    <row r="15" spans="1:15" ht="12.75">
      <c r="A15" s="1" t="s">
        <v>126</v>
      </c>
      <c r="B15" s="2">
        <v>36982</v>
      </c>
      <c r="C15" s="22">
        <v>37072</v>
      </c>
      <c r="N15" s="16"/>
      <c r="O15" s="16"/>
    </row>
    <row r="16" spans="1:13" ht="12.75">
      <c r="A16" s="1" t="s">
        <v>185</v>
      </c>
      <c r="B16" s="2">
        <v>36982</v>
      </c>
      <c r="C16" s="22">
        <v>37072</v>
      </c>
      <c r="D16" s="1">
        <v>51</v>
      </c>
      <c r="E16" s="1">
        <v>3060</v>
      </c>
      <c r="F16" s="1">
        <v>1</v>
      </c>
      <c r="G16" s="1">
        <v>1</v>
      </c>
      <c r="H16" s="1">
        <v>5</v>
      </c>
      <c r="I16" s="1">
        <v>84</v>
      </c>
      <c r="J16" s="1">
        <v>1600</v>
      </c>
      <c r="K16" s="1">
        <v>0</v>
      </c>
      <c r="L16" s="1">
        <v>0</v>
      </c>
      <c r="M16" s="1">
        <v>0</v>
      </c>
    </row>
    <row r="17" spans="1:3" ht="12.75">
      <c r="A17" s="1" t="s">
        <v>162</v>
      </c>
      <c r="B17" s="2">
        <v>36982</v>
      </c>
      <c r="C17" s="22">
        <v>37072</v>
      </c>
    </row>
    <row r="18" spans="1:13" ht="12.75">
      <c r="A18" s="1" t="s">
        <v>141</v>
      </c>
      <c r="B18" s="2">
        <v>36982</v>
      </c>
      <c r="C18" s="22">
        <v>37072</v>
      </c>
      <c r="D18" s="1">
        <v>50</v>
      </c>
      <c r="E18" s="1">
        <v>1050</v>
      </c>
      <c r="F18" s="1">
        <v>7</v>
      </c>
      <c r="G18" s="1">
        <v>1</v>
      </c>
      <c r="H18" s="1">
        <v>0</v>
      </c>
      <c r="I18" s="1">
        <v>41</v>
      </c>
      <c r="J18" s="1">
        <v>861</v>
      </c>
      <c r="K18" s="1">
        <v>0</v>
      </c>
      <c r="L18" s="1">
        <v>0</v>
      </c>
      <c r="M18" s="1">
        <v>0</v>
      </c>
    </row>
    <row r="19" spans="1:13" ht="12.75">
      <c r="A19" s="1" t="s">
        <v>142</v>
      </c>
      <c r="B19" s="2">
        <v>36982</v>
      </c>
      <c r="C19" s="22">
        <v>37072</v>
      </c>
      <c r="D19" s="1">
        <v>66</v>
      </c>
      <c r="E19" s="1">
        <v>792</v>
      </c>
      <c r="F19" s="1">
        <v>0</v>
      </c>
      <c r="G19" s="1">
        <v>0</v>
      </c>
      <c r="H19" s="1">
        <v>0</v>
      </c>
      <c r="I19" s="1">
        <v>25</v>
      </c>
      <c r="J19" s="1">
        <v>300</v>
      </c>
      <c r="K19" s="1">
        <v>0</v>
      </c>
      <c r="L19" s="1">
        <v>0</v>
      </c>
      <c r="M19" s="1">
        <v>0</v>
      </c>
    </row>
    <row r="20" spans="1:13" ht="12.75">
      <c r="A20" s="1" t="s">
        <v>129</v>
      </c>
      <c r="B20" s="2">
        <v>36982</v>
      </c>
      <c r="C20" s="22">
        <v>37072</v>
      </c>
      <c r="D20" s="1">
        <v>72</v>
      </c>
      <c r="E20" s="1">
        <v>864</v>
      </c>
      <c r="F20" s="1">
        <v>0</v>
      </c>
      <c r="G20" s="1">
        <v>0</v>
      </c>
      <c r="H20" s="1">
        <v>0</v>
      </c>
      <c r="I20" s="1">
        <v>19</v>
      </c>
      <c r="J20" s="1">
        <v>192</v>
      </c>
      <c r="K20" s="1">
        <v>0</v>
      </c>
      <c r="L20" s="1">
        <v>0</v>
      </c>
      <c r="M20" s="1">
        <v>0</v>
      </c>
    </row>
    <row r="21" spans="1:13" ht="12.75">
      <c r="A21" s="1" t="s">
        <v>149</v>
      </c>
      <c r="B21" s="2">
        <v>36982</v>
      </c>
      <c r="C21" s="22">
        <v>37072</v>
      </c>
      <c r="D21" s="1">
        <v>64</v>
      </c>
      <c r="E21" s="1">
        <v>320</v>
      </c>
      <c r="F21" s="1">
        <v>1</v>
      </c>
      <c r="G21" s="1">
        <v>1</v>
      </c>
      <c r="H21" s="1">
        <v>21</v>
      </c>
      <c r="I21" s="1">
        <v>27</v>
      </c>
      <c r="J21" s="1">
        <v>54</v>
      </c>
      <c r="K21" s="1">
        <v>0</v>
      </c>
      <c r="L21" s="1">
        <v>0</v>
      </c>
      <c r="M21" s="1">
        <v>0</v>
      </c>
    </row>
    <row r="22" spans="1:14" ht="12.75">
      <c r="A22" s="1" t="s">
        <v>130</v>
      </c>
      <c r="B22" s="2">
        <v>36982</v>
      </c>
      <c r="C22" s="22">
        <v>37072</v>
      </c>
      <c r="D22" s="1">
        <v>33</v>
      </c>
      <c r="E22" s="1">
        <v>231</v>
      </c>
      <c r="F22" s="1">
        <v>1</v>
      </c>
      <c r="G22" s="1">
        <v>0</v>
      </c>
      <c r="H22" s="1">
        <v>0</v>
      </c>
      <c r="I22" s="1">
        <v>19</v>
      </c>
      <c r="J22" s="1">
        <v>133</v>
      </c>
      <c r="K22" s="1">
        <v>0</v>
      </c>
      <c r="L22" s="1">
        <v>0</v>
      </c>
      <c r="M22" s="1">
        <v>0</v>
      </c>
      <c r="N22" s="1" t="s">
        <v>180</v>
      </c>
    </row>
    <row r="23" spans="1:13" ht="12.75">
      <c r="A23" s="1" t="s">
        <v>147</v>
      </c>
      <c r="B23" s="2">
        <v>36982</v>
      </c>
      <c r="C23" s="22">
        <v>37072</v>
      </c>
      <c r="D23" s="1">
        <v>51</v>
      </c>
      <c r="E23" s="1">
        <v>255</v>
      </c>
      <c r="F23" s="1">
        <v>0</v>
      </c>
      <c r="G23" s="1">
        <v>0</v>
      </c>
      <c r="H23" s="1">
        <v>0</v>
      </c>
      <c r="I23" s="1">
        <v>40</v>
      </c>
      <c r="J23" s="1">
        <v>200</v>
      </c>
      <c r="K23" s="1">
        <v>0</v>
      </c>
      <c r="L23" s="1">
        <v>0</v>
      </c>
      <c r="M23" s="1">
        <v>0</v>
      </c>
    </row>
    <row r="24" spans="1:13" ht="12.75">
      <c r="A24" s="1" t="s">
        <v>140</v>
      </c>
      <c r="B24" s="2">
        <v>36982</v>
      </c>
      <c r="C24" s="22">
        <v>37072</v>
      </c>
      <c r="D24" s="1">
        <v>70</v>
      </c>
      <c r="E24" s="1">
        <v>1470</v>
      </c>
      <c r="F24" s="1">
        <v>5</v>
      </c>
      <c r="G24" s="1">
        <v>1</v>
      </c>
      <c r="H24" s="1">
        <v>1</v>
      </c>
      <c r="I24" s="1">
        <v>21</v>
      </c>
      <c r="J24" s="1">
        <v>441</v>
      </c>
      <c r="K24" s="1">
        <v>1</v>
      </c>
      <c r="L24" s="1">
        <v>0</v>
      </c>
      <c r="M24" s="1">
        <v>0</v>
      </c>
    </row>
    <row r="25" spans="1:13" ht="12.75">
      <c r="A25" s="1" t="s">
        <v>134</v>
      </c>
      <c r="B25" s="2">
        <v>36982</v>
      </c>
      <c r="C25" s="22">
        <v>37072</v>
      </c>
      <c r="D25" s="1">
        <v>78</v>
      </c>
      <c r="E25" s="1">
        <v>858</v>
      </c>
      <c r="F25" s="1">
        <v>0</v>
      </c>
      <c r="G25" s="1">
        <v>0</v>
      </c>
      <c r="H25" s="1">
        <v>0</v>
      </c>
      <c r="I25" s="1">
        <v>13</v>
      </c>
      <c r="J25" s="1">
        <v>143</v>
      </c>
      <c r="K25" s="1">
        <v>0</v>
      </c>
      <c r="L25" s="1">
        <v>0</v>
      </c>
      <c r="M25" s="1">
        <v>0</v>
      </c>
    </row>
    <row r="26" spans="1:14" ht="12.75">
      <c r="A26" s="1" t="s">
        <v>192</v>
      </c>
      <c r="B26" s="2">
        <v>36982</v>
      </c>
      <c r="C26" s="22">
        <v>37072</v>
      </c>
      <c r="D26" s="1">
        <v>0</v>
      </c>
      <c r="E26" s="1">
        <v>0</v>
      </c>
      <c r="F26" s="1">
        <v>0</v>
      </c>
      <c r="G26" s="1">
        <v>0</v>
      </c>
      <c r="H26" s="1">
        <v>0</v>
      </c>
      <c r="I26" s="1">
        <v>0</v>
      </c>
      <c r="J26" s="1">
        <v>0</v>
      </c>
      <c r="K26" s="1">
        <v>0</v>
      </c>
      <c r="L26" s="1">
        <v>0</v>
      </c>
      <c r="M26" s="1">
        <v>0</v>
      </c>
      <c r="N26" s="1" t="s">
        <v>71</v>
      </c>
    </row>
    <row r="27" spans="1:3" ht="12.75">
      <c r="A27" s="1" t="s">
        <v>189</v>
      </c>
      <c r="B27" s="2">
        <v>36982</v>
      </c>
      <c r="C27" s="22">
        <v>37072</v>
      </c>
    </row>
    <row r="28" spans="1:13" ht="12.75">
      <c r="A28" s="1" t="s">
        <v>190</v>
      </c>
      <c r="B28" s="2">
        <v>36982</v>
      </c>
      <c r="C28" s="22">
        <v>37072</v>
      </c>
      <c r="D28" s="1">
        <v>39</v>
      </c>
      <c r="E28" s="1">
        <v>195</v>
      </c>
      <c r="F28" s="1">
        <v>0</v>
      </c>
      <c r="G28" s="1">
        <v>0</v>
      </c>
      <c r="H28" s="1">
        <v>0</v>
      </c>
      <c r="I28" s="1">
        <v>46</v>
      </c>
      <c r="J28" s="1">
        <v>230</v>
      </c>
      <c r="K28" s="1">
        <v>0</v>
      </c>
      <c r="L28" s="1">
        <v>0</v>
      </c>
      <c r="M28" s="1">
        <v>0</v>
      </c>
    </row>
    <row r="29" spans="1:13" ht="12.75">
      <c r="A29" s="1" t="s">
        <v>197</v>
      </c>
      <c r="B29" s="2">
        <v>36982</v>
      </c>
      <c r="C29" s="22">
        <v>37072</v>
      </c>
      <c r="D29" s="1">
        <v>54</v>
      </c>
      <c r="E29" s="1">
        <v>324</v>
      </c>
      <c r="F29" s="1">
        <v>0</v>
      </c>
      <c r="G29" s="1">
        <v>0</v>
      </c>
      <c r="H29" s="1">
        <v>0</v>
      </c>
      <c r="I29" s="1">
        <v>36</v>
      </c>
      <c r="J29" s="1">
        <v>216</v>
      </c>
      <c r="K29" s="1">
        <v>0</v>
      </c>
      <c r="L29" s="1">
        <v>0</v>
      </c>
      <c r="M29" s="1">
        <v>0</v>
      </c>
    </row>
    <row r="30" spans="1:3" ht="12.75">
      <c r="A30" s="1" t="s">
        <v>161</v>
      </c>
      <c r="B30" s="2">
        <v>36982</v>
      </c>
      <c r="C30" s="22">
        <v>37072</v>
      </c>
    </row>
    <row r="31" spans="1:13" ht="12.75">
      <c r="A31" s="1" t="s">
        <v>131</v>
      </c>
      <c r="B31" s="2">
        <v>36982</v>
      </c>
      <c r="C31" s="22">
        <v>37072</v>
      </c>
      <c r="D31" s="1">
        <v>68</v>
      </c>
      <c r="E31" s="1">
        <v>816</v>
      </c>
      <c r="F31" s="1">
        <v>0</v>
      </c>
      <c r="G31" s="1">
        <v>0</v>
      </c>
      <c r="H31" s="1">
        <v>0</v>
      </c>
      <c r="I31" s="1">
        <v>23</v>
      </c>
      <c r="J31" s="1">
        <v>276</v>
      </c>
      <c r="K31" s="1">
        <v>0</v>
      </c>
      <c r="L31" s="1">
        <v>0</v>
      </c>
      <c r="M31" s="1">
        <v>0</v>
      </c>
    </row>
    <row r="32" spans="1:13" ht="12.75">
      <c r="A32" s="7" t="s">
        <v>154</v>
      </c>
      <c r="B32" s="8"/>
      <c r="C32" s="8"/>
      <c r="D32" s="9">
        <f aca="true" t="shared" si="0" ref="D32:M32">SUM(D3:D31)</f>
        <v>1189</v>
      </c>
      <c r="E32" s="9">
        <f t="shared" si="0"/>
        <v>15447</v>
      </c>
      <c r="F32" s="9">
        <f t="shared" si="0"/>
        <v>20</v>
      </c>
      <c r="G32" s="9">
        <f t="shared" si="0"/>
        <v>4</v>
      </c>
      <c r="H32" s="9">
        <f t="shared" si="0"/>
        <v>27</v>
      </c>
      <c r="I32" s="9">
        <f t="shared" si="0"/>
        <v>767</v>
      </c>
      <c r="J32" s="9">
        <f t="shared" si="0"/>
        <v>7300</v>
      </c>
      <c r="K32" s="9">
        <f t="shared" si="0"/>
        <v>2</v>
      </c>
      <c r="L32" s="9">
        <f t="shared" si="0"/>
        <v>0</v>
      </c>
      <c r="M32" s="10">
        <f t="shared" si="0"/>
        <v>0</v>
      </c>
    </row>
    <row r="34" spans="1:13" ht="12.75">
      <c r="A34"/>
      <c r="B34"/>
      <c r="C34"/>
      <c r="D34"/>
      <c r="E34"/>
      <c r="F34"/>
      <c r="G34"/>
      <c r="H34"/>
      <c r="I34"/>
      <c r="J34"/>
      <c r="K34"/>
      <c r="L34"/>
      <c r="M34"/>
    </row>
    <row r="35" spans="1:3" ht="12.75">
      <c r="A35" s="23" t="s">
        <v>166</v>
      </c>
      <c r="B35" s="24">
        <f>COUNT(B3:B31)</f>
        <v>29</v>
      </c>
      <c r="C35" s="18"/>
    </row>
    <row r="36" spans="1:3" ht="12.75">
      <c r="A36" s="4" t="s">
        <v>152</v>
      </c>
      <c r="B36" s="25">
        <f>COUNT(D3:D31)</f>
        <v>23</v>
      </c>
      <c r="C36" s="11">
        <f>B36/B35</f>
        <v>0.7931034482758621</v>
      </c>
    </row>
    <row r="37" spans="2:3" ht="12.75">
      <c r="B37" s="2"/>
      <c r="C37" s="2"/>
    </row>
    <row r="38" spans="2:3" ht="38.25">
      <c r="B38" s="2" t="s">
        <v>178</v>
      </c>
      <c r="C38" s="2" t="s">
        <v>179</v>
      </c>
    </row>
    <row r="39" spans="1:3" ht="12.75">
      <c r="A39" s="1" t="s">
        <v>153</v>
      </c>
      <c r="B39" s="2"/>
      <c r="C39" s="2"/>
    </row>
    <row r="40" spans="1:3" ht="12.75">
      <c r="A40" s="4" t="s">
        <v>157</v>
      </c>
      <c r="B40" s="6">
        <f>E32</f>
        <v>15447</v>
      </c>
      <c r="C40" s="6"/>
    </row>
    <row r="41" spans="1:3" ht="12.75">
      <c r="A41" s="4" t="s">
        <v>158</v>
      </c>
      <c r="B41" s="6">
        <f>E32*12</f>
        <v>185364</v>
      </c>
      <c r="C41" s="6"/>
    </row>
    <row r="42" spans="1:3" ht="12.75">
      <c r="A42" s="4" t="s">
        <v>121</v>
      </c>
      <c r="B42" s="1">
        <f>F32</f>
        <v>20</v>
      </c>
      <c r="C42" s="14">
        <f>B42*200000/$B$41</f>
        <v>21.57916316005265</v>
      </c>
    </row>
    <row r="43" spans="1:3" ht="12.75">
      <c r="A43" s="4" t="s">
        <v>122</v>
      </c>
      <c r="B43" s="1">
        <f>G32</f>
        <v>4</v>
      </c>
      <c r="C43" s="14">
        <f>B43*200000/$B$41</f>
        <v>4.3158326320105305</v>
      </c>
    </row>
    <row r="44" spans="1:3" ht="12.75">
      <c r="A44" s="4" t="s">
        <v>177</v>
      </c>
      <c r="B44" s="1">
        <f>H32</f>
        <v>27</v>
      </c>
      <c r="C44" s="6">
        <f>B44*200000/$B$41</f>
        <v>29.131870266071083</v>
      </c>
    </row>
    <row r="45" spans="1:3" ht="12.75">
      <c r="A45" s="4"/>
      <c r="B45" s="6"/>
      <c r="C45" s="6"/>
    </row>
    <row r="46" spans="1:3" ht="12.75">
      <c r="A46" s="5" t="s">
        <v>155</v>
      </c>
      <c r="B46" s="6"/>
      <c r="C46" s="6"/>
    </row>
    <row r="47" spans="1:3" ht="12.75">
      <c r="A47" s="4" t="s">
        <v>159</v>
      </c>
      <c r="B47" s="6">
        <f>J32</f>
        <v>7300</v>
      </c>
      <c r="C47" s="6"/>
    </row>
    <row r="48" spans="1:3" ht="12.75">
      <c r="A48" s="4" t="s">
        <v>174</v>
      </c>
      <c r="B48" s="6">
        <f>J32*8</f>
        <v>58400</v>
      </c>
      <c r="C48" s="6"/>
    </row>
    <row r="49" spans="1:3" ht="12.75">
      <c r="A49" s="4" t="s">
        <v>121</v>
      </c>
      <c r="B49" s="1">
        <f>K32</f>
        <v>2</v>
      </c>
      <c r="C49" s="14">
        <f>B49*200000/$B$48</f>
        <v>6.8493150684931505</v>
      </c>
    </row>
    <row r="50" spans="1:3" ht="12.75">
      <c r="A50" s="4" t="s">
        <v>122</v>
      </c>
      <c r="B50" s="1">
        <f>L32</f>
        <v>0</v>
      </c>
      <c r="C50" s="14">
        <f>B50*200000/$B$48</f>
        <v>0</v>
      </c>
    </row>
    <row r="51" spans="1:3" ht="12.75">
      <c r="A51" s="4" t="s">
        <v>177</v>
      </c>
      <c r="B51" s="1">
        <f>M32</f>
        <v>0</v>
      </c>
      <c r="C51" s="14">
        <f>B51*200000/$B$48</f>
        <v>0</v>
      </c>
    </row>
    <row r="52" spans="1:3" ht="12.75">
      <c r="A52" s="4"/>
      <c r="B52" s="6"/>
      <c r="C52" s="6"/>
    </row>
    <row r="53" spans="1:3" ht="25.5">
      <c r="A53" s="5" t="s">
        <v>156</v>
      </c>
      <c r="B53" s="6"/>
      <c r="C53" s="6"/>
    </row>
    <row r="54" spans="1:3" ht="12.75">
      <c r="A54" s="4" t="s">
        <v>175</v>
      </c>
      <c r="B54" s="6">
        <f>B40+B47</f>
        <v>22747</v>
      </c>
      <c r="C54" s="6"/>
    </row>
    <row r="55" spans="1:3" ht="12.75">
      <c r="A55" s="4" t="s">
        <v>176</v>
      </c>
      <c r="B55" s="6">
        <f>B41+B48</f>
        <v>243764</v>
      </c>
      <c r="C55" s="6"/>
    </row>
    <row r="56" spans="1:3" ht="12.75">
      <c r="A56" s="4" t="s">
        <v>121</v>
      </c>
      <c r="B56" s="1">
        <f>B42+B49</f>
        <v>22</v>
      </c>
      <c r="C56" s="14">
        <f>B56*200000/$B$55</f>
        <v>18.050245319243203</v>
      </c>
    </row>
    <row r="57" spans="1:3" ht="12.75">
      <c r="A57" s="4" t="s">
        <v>122</v>
      </c>
      <c r="B57" s="1">
        <f>B43+B50</f>
        <v>4</v>
      </c>
      <c r="C57" s="14">
        <f>B57*200000/$B$55</f>
        <v>3.281862785316946</v>
      </c>
    </row>
    <row r="58" spans="1:3" ht="12.75">
      <c r="A58" s="4" t="s">
        <v>177</v>
      </c>
      <c r="B58" s="1">
        <f>B44+B51</f>
        <v>27</v>
      </c>
      <c r="C58" s="14">
        <f>B58*200000/$B$55</f>
        <v>22.152573800889385</v>
      </c>
    </row>
  </sheetData>
  <mergeCells count="1">
    <mergeCell ref="A1:M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O59"/>
  <sheetViews>
    <sheetView workbookViewId="0" topLeftCell="A1">
      <pane xSplit="1" ySplit="2" topLeftCell="B3" activePane="bottomRight" state="frozen"/>
      <selection pane="topLeft" activeCell="A1" sqref="A1"/>
      <selection pane="topRight" activeCell="B1" sqref="B1"/>
      <selection pane="bottomLeft" activeCell="A3" sqref="A3"/>
      <selection pane="bottomRight" activeCell="A2" sqref="A2"/>
    </sheetView>
  </sheetViews>
  <sheetFormatPr defaultColWidth="9.140625" defaultRowHeight="12.75"/>
  <cols>
    <col min="1" max="1" width="22.7109375" style="0" customWidth="1"/>
    <col min="2" max="2" width="11.28125" style="18" customWidth="1"/>
    <col min="3" max="3" width="10.8515625" style="18" customWidth="1"/>
    <col min="4" max="4" width="11.00390625" style="0" customWidth="1"/>
    <col min="5" max="5" width="11.421875" style="0" customWidth="1"/>
    <col min="6" max="6" width="9.28125" style="0" customWidth="1"/>
    <col min="7" max="7" width="10.140625" style="0" customWidth="1"/>
    <col min="8" max="8" width="10.00390625" style="0" customWidth="1"/>
    <col min="9" max="10" width="11.421875" style="0" customWidth="1"/>
    <col min="11" max="11" width="9.7109375" style="0" customWidth="1"/>
    <col min="12" max="12" width="9.8515625" style="0" customWidth="1"/>
    <col min="13" max="13" width="11.421875" style="0" customWidth="1"/>
    <col min="14" max="15" width="14.7109375" style="16" customWidth="1"/>
    <col min="16" max="16384" width="8.8515625" style="0" customWidth="1"/>
  </cols>
  <sheetData>
    <row r="1" spans="1:15" s="1" customFormat="1" ht="25.5" customHeight="1">
      <c r="A1" s="278" t="s">
        <v>195</v>
      </c>
      <c r="B1" s="278"/>
      <c r="C1" s="278"/>
      <c r="D1" s="278"/>
      <c r="E1" s="278"/>
      <c r="F1" s="278"/>
      <c r="G1" s="278"/>
      <c r="H1" s="278"/>
      <c r="I1" s="278"/>
      <c r="J1" s="278"/>
      <c r="K1" s="278"/>
      <c r="L1" s="278"/>
      <c r="M1" s="278"/>
      <c r="N1" s="16" t="s">
        <v>139</v>
      </c>
      <c r="O1" s="16"/>
    </row>
    <row r="2" spans="1:15" s="1" customFormat="1" ht="25.5">
      <c r="A2" s="1" t="s">
        <v>116</v>
      </c>
      <c r="B2" s="3" t="s">
        <v>117</v>
      </c>
      <c r="C2" s="3" t="s">
        <v>118</v>
      </c>
      <c r="D2" s="1" t="s">
        <v>119</v>
      </c>
      <c r="E2" s="1" t="s">
        <v>120</v>
      </c>
      <c r="F2" s="1" t="s">
        <v>121</v>
      </c>
      <c r="G2" s="1" t="s">
        <v>122</v>
      </c>
      <c r="H2" s="1" t="s">
        <v>123</v>
      </c>
      <c r="I2" s="1" t="s">
        <v>124</v>
      </c>
      <c r="J2" s="1" t="s">
        <v>125</v>
      </c>
      <c r="K2" s="1" t="s">
        <v>121</v>
      </c>
      <c r="L2" s="1" t="s">
        <v>122</v>
      </c>
      <c r="M2" s="1" t="s">
        <v>123</v>
      </c>
      <c r="N2" s="16" t="s">
        <v>137</v>
      </c>
      <c r="O2" s="16" t="s">
        <v>138</v>
      </c>
    </row>
    <row r="3" spans="1:15" s="1" customFormat="1" ht="12.75">
      <c r="A3" s="1" t="s">
        <v>148</v>
      </c>
      <c r="B3" s="3">
        <v>37073</v>
      </c>
      <c r="C3" s="3">
        <v>37164</v>
      </c>
      <c r="N3" s="16"/>
      <c r="O3" s="16"/>
    </row>
    <row r="4" spans="1:15" s="1" customFormat="1" ht="12.75">
      <c r="A4" s="1" t="s">
        <v>128</v>
      </c>
      <c r="B4" s="3">
        <v>37073</v>
      </c>
      <c r="C4" s="3">
        <v>37164</v>
      </c>
      <c r="D4" s="1">
        <v>76</v>
      </c>
      <c r="E4" s="1">
        <v>1520</v>
      </c>
      <c r="F4" s="1">
        <v>1</v>
      </c>
      <c r="G4" s="1">
        <v>0</v>
      </c>
      <c r="H4" s="1">
        <v>0</v>
      </c>
      <c r="I4" s="1">
        <v>16</v>
      </c>
      <c r="J4" s="1">
        <v>320</v>
      </c>
      <c r="K4" s="1">
        <v>0</v>
      </c>
      <c r="L4" s="1">
        <v>0</v>
      </c>
      <c r="M4" s="1">
        <v>0</v>
      </c>
      <c r="N4" s="16" t="s">
        <v>208</v>
      </c>
      <c r="O4" s="16" t="s">
        <v>100</v>
      </c>
    </row>
    <row r="5" spans="1:15" s="1" customFormat="1" ht="12.75">
      <c r="A5" s="1" t="s">
        <v>188</v>
      </c>
      <c r="B5" s="3">
        <v>37073</v>
      </c>
      <c r="C5" s="3">
        <v>37164</v>
      </c>
      <c r="D5" s="1">
        <v>2</v>
      </c>
      <c r="E5" s="1">
        <v>6</v>
      </c>
      <c r="F5" s="1">
        <v>0</v>
      </c>
      <c r="G5" s="1">
        <v>0</v>
      </c>
      <c r="H5" s="1">
        <v>0</v>
      </c>
      <c r="I5" s="1">
        <v>61</v>
      </c>
      <c r="J5" s="1">
        <v>183</v>
      </c>
      <c r="K5" s="1">
        <v>0</v>
      </c>
      <c r="L5" s="1">
        <v>0</v>
      </c>
      <c r="M5" s="1">
        <v>0</v>
      </c>
      <c r="N5" s="16"/>
      <c r="O5" s="16"/>
    </row>
    <row r="6" spans="1:15" s="1" customFormat="1" ht="12.75">
      <c r="A6" s="1" t="s">
        <v>132</v>
      </c>
      <c r="B6" s="3">
        <v>37073</v>
      </c>
      <c r="C6" s="3">
        <v>37164</v>
      </c>
      <c r="N6" s="16"/>
      <c r="O6" s="16"/>
    </row>
    <row r="7" spans="1:15" s="1" customFormat="1" ht="12.75">
      <c r="A7" s="1" t="s">
        <v>186</v>
      </c>
      <c r="B7" s="3">
        <v>37073</v>
      </c>
      <c r="C7" s="3">
        <v>37164</v>
      </c>
      <c r="N7" s="16"/>
      <c r="O7" s="16"/>
    </row>
    <row r="8" spans="1:15" s="1" customFormat="1" ht="12.75">
      <c r="A8" s="1" t="s">
        <v>184</v>
      </c>
      <c r="B8" s="3">
        <v>37073</v>
      </c>
      <c r="C8" s="3">
        <v>37164</v>
      </c>
      <c r="D8" s="1">
        <v>60</v>
      </c>
      <c r="E8" s="1">
        <v>360</v>
      </c>
      <c r="F8" s="1">
        <v>0</v>
      </c>
      <c r="G8" s="1">
        <v>0</v>
      </c>
      <c r="H8" s="1">
        <v>0</v>
      </c>
      <c r="I8" s="1">
        <v>32</v>
      </c>
      <c r="J8" s="1">
        <v>192</v>
      </c>
      <c r="K8" s="1">
        <v>0</v>
      </c>
      <c r="L8" s="1">
        <v>0</v>
      </c>
      <c r="M8" s="1">
        <v>0</v>
      </c>
      <c r="N8" s="16"/>
      <c r="O8" s="16"/>
    </row>
    <row r="9" spans="1:15" s="1" customFormat="1" ht="12.75">
      <c r="A9" s="1" t="s">
        <v>187</v>
      </c>
      <c r="B9" s="3">
        <v>37073</v>
      </c>
      <c r="C9" s="3">
        <v>37164</v>
      </c>
      <c r="N9" s="16"/>
      <c r="O9" s="16"/>
    </row>
    <row r="10" spans="1:15" s="1" customFormat="1" ht="12.75">
      <c r="A10" s="1" t="s">
        <v>97</v>
      </c>
      <c r="B10" s="3">
        <v>37073</v>
      </c>
      <c r="C10" s="3">
        <v>37164</v>
      </c>
      <c r="D10" s="1">
        <v>51</v>
      </c>
      <c r="E10" s="1">
        <v>357</v>
      </c>
      <c r="F10" s="1">
        <v>0</v>
      </c>
      <c r="G10" s="1">
        <v>0</v>
      </c>
      <c r="H10" s="1">
        <v>0</v>
      </c>
      <c r="I10" s="1">
        <v>41</v>
      </c>
      <c r="J10" s="1">
        <v>287</v>
      </c>
      <c r="K10" s="1">
        <v>1</v>
      </c>
      <c r="L10" s="1">
        <v>0</v>
      </c>
      <c r="M10" s="1">
        <v>0</v>
      </c>
      <c r="N10" s="16"/>
      <c r="O10" s="16"/>
    </row>
    <row r="11" spans="1:15" s="1" customFormat="1" ht="12.75">
      <c r="A11" s="1" t="s">
        <v>150</v>
      </c>
      <c r="B11" s="3">
        <v>37073</v>
      </c>
      <c r="C11" s="3">
        <v>37164</v>
      </c>
      <c r="N11" s="16"/>
      <c r="O11" s="16"/>
    </row>
    <row r="12" spans="1:14" s="16" customFormat="1" ht="12.75">
      <c r="A12" s="16" t="s">
        <v>151</v>
      </c>
      <c r="B12" s="3">
        <v>37073</v>
      </c>
      <c r="C12" s="3">
        <v>37164</v>
      </c>
      <c r="D12" s="16">
        <v>35</v>
      </c>
      <c r="E12" s="16">
        <v>315</v>
      </c>
      <c r="F12" s="16">
        <v>0</v>
      </c>
      <c r="G12" s="16">
        <v>0</v>
      </c>
      <c r="H12" s="16">
        <v>0</v>
      </c>
      <c r="I12" s="16">
        <v>57</v>
      </c>
      <c r="J12" s="16">
        <v>248</v>
      </c>
      <c r="K12" s="16">
        <v>1</v>
      </c>
      <c r="L12" s="16">
        <v>0</v>
      </c>
      <c r="M12" s="16">
        <v>0</v>
      </c>
      <c r="N12" s="16" t="s">
        <v>96</v>
      </c>
    </row>
    <row r="13" spans="1:13" s="16" customFormat="1" ht="12.75">
      <c r="A13" s="1" t="s">
        <v>135</v>
      </c>
      <c r="B13" s="3">
        <v>37073</v>
      </c>
      <c r="C13" s="3">
        <v>37164</v>
      </c>
      <c r="D13" s="1"/>
      <c r="E13" s="1"/>
      <c r="F13" s="1"/>
      <c r="G13" s="1"/>
      <c r="H13" s="1"/>
      <c r="I13" s="1"/>
      <c r="J13" s="1"/>
      <c r="K13" s="1"/>
      <c r="L13" s="1"/>
      <c r="M13" s="1"/>
    </row>
    <row r="14" spans="1:15" s="16" customFormat="1" ht="12.75">
      <c r="A14" s="1" t="s">
        <v>127</v>
      </c>
      <c r="B14" s="3">
        <v>37073</v>
      </c>
      <c r="C14" s="3">
        <v>37164</v>
      </c>
      <c r="D14" s="1">
        <v>56</v>
      </c>
      <c r="E14" s="1">
        <v>1232</v>
      </c>
      <c r="F14" s="1">
        <v>0</v>
      </c>
      <c r="G14" s="1">
        <v>0</v>
      </c>
      <c r="H14" s="1">
        <v>0</v>
      </c>
      <c r="I14" s="1">
        <v>36</v>
      </c>
      <c r="J14" s="1">
        <v>792</v>
      </c>
      <c r="K14" s="1">
        <v>0</v>
      </c>
      <c r="L14" s="1">
        <v>0</v>
      </c>
      <c r="M14" s="1">
        <v>0</v>
      </c>
      <c r="N14" s="16" t="s">
        <v>209</v>
      </c>
      <c r="O14" s="16" t="s">
        <v>115</v>
      </c>
    </row>
    <row r="15" spans="1:14" s="16" customFormat="1" ht="25.5">
      <c r="A15" s="1" t="s">
        <v>126</v>
      </c>
      <c r="B15" s="3"/>
      <c r="C15" s="3" t="s">
        <v>167</v>
      </c>
      <c r="D15" s="1"/>
      <c r="E15" s="1"/>
      <c r="F15" s="1"/>
      <c r="G15" s="1"/>
      <c r="H15" s="1"/>
      <c r="I15" s="1"/>
      <c r="J15" s="1"/>
      <c r="K15" s="1"/>
      <c r="L15" s="1"/>
      <c r="M15" s="1"/>
      <c r="N15" s="16" t="s">
        <v>72</v>
      </c>
    </row>
    <row r="16" spans="1:13" s="16" customFormat="1" ht="12.75">
      <c r="A16" s="1" t="s">
        <v>185</v>
      </c>
      <c r="B16" s="3">
        <v>37073</v>
      </c>
      <c r="C16" s="3">
        <v>37164</v>
      </c>
      <c r="D16" s="1"/>
      <c r="E16" s="1"/>
      <c r="F16" s="1"/>
      <c r="G16" s="1"/>
      <c r="H16" s="1"/>
      <c r="I16" s="1"/>
      <c r="J16" s="1"/>
      <c r="K16" s="1"/>
      <c r="L16" s="1"/>
      <c r="M16" s="1"/>
    </row>
    <row r="17" spans="1:13" s="16" customFormat="1" ht="12.75">
      <c r="A17" s="1" t="s">
        <v>162</v>
      </c>
      <c r="B17" s="3">
        <v>37073</v>
      </c>
      <c r="C17" s="3">
        <v>37164</v>
      </c>
      <c r="D17" s="1"/>
      <c r="E17" s="1"/>
      <c r="F17" s="1"/>
      <c r="G17" s="1"/>
      <c r="H17" s="1"/>
      <c r="I17" s="1"/>
      <c r="J17" s="1"/>
      <c r="K17" s="1"/>
      <c r="L17" s="1"/>
      <c r="M17" s="1"/>
    </row>
    <row r="18" spans="1:13" s="16" customFormat="1" ht="12.75">
      <c r="A18" s="16" t="s">
        <v>141</v>
      </c>
      <c r="B18" s="3">
        <v>37073</v>
      </c>
      <c r="C18" s="3">
        <v>37164</v>
      </c>
      <c r="D18" s="16">
        <v>70</v>
      </c>
      <c r="E18" s="16">
        <v>1470</v>
      </c>
      <c r="F18" s="16">
        <v>2</v>
      </c>
      <c r="G18" s="16">
        <v>0</v>
      </c>
      <c r="H18" s="16">
        <v>15</v>
      </c>
      <c r="I18" s="16">
        <v>22</v>
      </c>
      <c r="J18" s="16">
        <v>462</v>
      </c>
      <c r="K18" s="16">
        <v>0</v>
      </c>
      <c r="L18" s="16">
        <v>0</v>
      </c>
      <c r="M18" s="16">
        <v>0</v>
      </c>
    </row>
    <row r="19" spans="1:13" s="16" customFormat="1" ht="12.75">
      <c r="A19" s="16" t="s">
        <v>142</v>
      </c>
      <c r="B19" s="3">
        <v>37073</v>
      </c>
      <c r="C19" s="3">
        <v>37164</v>
      </c>
      <c r="D19" s="16">
        <v>67</v>
      </c>
      <c r="E19" s="16">
        <v>804</v>
      </c>
      <c r="F19" s="16">
        <v>1</v>
      </c>
      <c r="G19" s="16">
        <v>0</v>
      </c>
      <c r="H19" s="16">
        <v>0</v>
      </c>
      <c r="I19" s="16">
        <v>25</v>
      </c>
      <c r="J19" s="16">
        <v>300</v>
      </c>
      <c r="K19" s="16">
        <v>0</v>
      </c>
      <c r="L19" s="16">
        <v>0</v>
      </c>
      <c r="M19" s="16">
        <v>0</v>
      </c>
    </row>
    <row r="20" spans="1:13" s="16" customFormat="1" ht="12.75">
      <c r="A20" s="16" t="s">
        <v>129</v>
      </c>
      <c r="B20" s="3">
        <v>37073</v>
      </c>
      <c r="C20" s="3">
        <v>37164</v>
      </c>
      <c r="D20" s="16">
        <v>68</v>
      </c>
      <c r="E20" s="16">
        <v>789</v>
      </c>
      <c r="F20" s="16">
        <v>0</v>
      </c>
      <c r="G20" s="16">
        <v>0</v>
      </c>
      <c r="H20" s="16">
        <v>0</v>
      </c>
      <c r="I20" s="16">
        <v>24</v>
      </c>
      <c r="J20" s="16">
        <v>228</v>
      </c>
      <c r="K20" s="16">
        <v>0</v>
      </c>
      <c r="L20" s="16">
        <v>0</v>
      </c>
      <c r="M20" s="16">
        <v>0</v>
      </c>
    </row>
    <row r="21" spans="1:3" s="16" customFormat="1" ht="12.75">
      <c r="A21" s="16" t="s">
        <v>149</v>
      </c>
      <c r="B21" s="3">
        <v>37073</v>
      </c>
      <c r="C21" s="3">
        <v>37164</v>
      </c>
    </row>
    <row r="22" spans="1:13" s="16" customFormat="1" ht="12.75">
      <c r="A22" s="16" t="s">
        <v>130</v>
      </c>
      <c r="B22" s="3">
        <v>37073</v>
      </c>
      <c r="C22" s="3">
        <v>37164</v>
      </c>
      <c r="D22" s="16">
        <v>46</v>
      </c>
      <c r="E22" s="16">
        <v>368</v>
      </c>
      <c r="F22" s="16">
        <v>0</v>
      </c>
      <c r="G22" s="16">
        <v>0</v>
      </c>
      <c r="H22" s="16">
        <v>0</v>
      </c>
      <c r="I22" s="16">
        <v>31</v>
      </c>
      <c r="J22" s="16">
        <v>248</v>
      </c>
      <c r="K22" s="16">
        <v>0</v>
      </c>
      <c r="L22" s="16">
        <v>0</v>
      </c>
      <c r="M22" s="16">
        <v>0</v>
      </c>
    </row>
    <row r="23" spans="1:13" s="16" customFormat="1" ht="12.75">
      <c r="A23" s="16" t="s">
        <v>147</v>
      </c>
      <c r="B23" s="3">
        <v>37073</v>
      </c>
      <c r="C23" s="3">
        <v>37164</v>
      </c>
      <c r="D23" s="16">
        <v>23</v>
      </c>
      <c r="E23" s="16">
        <v>115</v>
      </c>
      <c r="F23" s="16">
        <v>0</v>
      </c>
      <c r="G23" s="16">
        <v>0</v>
      </c>
      <c r="H23" s="16">
        <v>0</v>
      </c>
      <c r="I23" s="16">
        <v>69</v>
      </c>
      <c r="J23" s="16">
        <v>345</v>
      </c>
      <c r="K23" s="16">
        <v>3</v>
      </c>
      <c r="L23" s="16">
        <v>0</v>
      </c>
      <c r="M23" s="16">
        <v>0</v>
      </c>
    </row>
    <row r="24" spans="1:13" s="16" customFormat="1" ht="12.75">
      <c r="A24" s="16" t="s">
        <v>140</v>
      </c>
      <c r="B24" s="3">
        <v>37073</v>
      </c>
      <c r="C24" s="3">
        <v>37164</v>
      </c>
      <c r="D24" s="16">
        <v>80</v>
      </c>
      <c r="E24" s="16">
        <v>1680</v>
      </c>
      <c r="F24" s="16">
        <v>4</v>
      </c>
      <c r="G24" s="16">
        <v>0</v>
      </c>
      <c r="H24" s="16">
        <v>0</v>
      </c>
      <c r="I24" s="16">
        <v>12</v>
      </c>
      <c r="J24" s="16">
        <v>252</v>
      </c>
      <c r="K24" s="16">
        <v>0</v>
      </c>
      <c r="L24" s="16">
        <v>0</v>
      </c>
      <c r="M24" s="16">
        <v>0</v>
      </c>
    </row>
    <row r="25" spans="1:13" s="16" customFormat="1" ht="12.75">
      <c r="A25" s="16" t="s">
        <v>134</v>
      </c>
      <c r="B25" s="3">
        <v>37073</v>
      </c>
      <c r="C25" s="3">
        <v>37164</v>
      </c>
      <c r="D25" s="16">
        <v>69</v>
      </c>
      <c r="E25" s="16">
        <v>759</v>
      </c>
      <c r="F25" s="16">
        <v>2</v>
      </c>
      <c r="G25" s="16">
        <v>0</v>
      </c>
      <c r="H25" s="16">
        <v>0</v>
      </c>
      <c r="I25" s="16">
        <v>23</v>
      </c>
      <c r="J25" s="16">
        <v>253</v>
      </c>
      <c r="K25" s="16">
        <v>0</v>
      </c>
      <c r="L25" s="16">
        <v>0</v>
      </c>
      <c r="M25" s="16">
        <v>0</v>
      </c>
    </row>
    <row r="26" spans="1:13" s="16" customFormat="1" ht="12.75">
      <c r="A26" s="16" t="s">
        <v>192</v>
      </c>
      <c r="B26" s="3">
        <v>37073</v>
      </c>
      <c r="C26" s="3">
        <v>37164</v>
      </c>
      <c r="D26" s="16">
        <v>58</v>
      </c>
      <c r="E26" s="16">
        <v>638</v>
      </c>
      <c r="F26" s="16">
        <v>1</v>
      </c>
      <c r="G26" s="16">
        <v>1</v>
      </c>
      <c r="H26" s="16">
        <v>9</v>
      </c>
      <c r="I26" s="16">
        <v>34</v>
      </c>
      <c r="J26" s="16">
        <v>374</v>
      </c>
      <c r="K26" s="16">
        <v>0</v>
      </c>
      <c r="L26" s="16">
        <v>0</v>
      </c>
      <c r="M26" s="16">
        <v>0</v>
      </c>
    </row>
    <row r="27" spans="1:3" s="16" customFormat="1" ht="12.75">
      <c r="A27" s="16" t="s">
        <v>189</v>
      </c>
      <c r="B27" s="3">
        <v>37073</v>
      </c>
      <c r="C27" s="3">
        <v>37164</v>
      </c>
    </row>
    <row r="28" spans="1:13" s="16" customFormat="1" ht="12.75">
      <c r="A28" s="16" t="s">
        <v>190</v>
      </c>
      <c r="B28" s="3">
        <v>37073</v>
      </c>
      <c r="C28" s="3">
        <v>37164</v>
      </c>
      <c r="D28" s="16">
        <v>11</v>
      </c>
      <c r="E28" s="16">
        <v>55</v>
      </c>
      <c r="F28" s="16">
        <v>0</v>
      </c>
      <c r="G28" s="16">
        <v>0</v>
      </c>
      <c r="H28" s="16">
        <v>0</v>
      </c>
      <c r="I28" s="16">
        <v>57</v>
      </c>
      <c r="J28" s="16">
        <v>285</v>
      </c>
      <c r="K28" s="16">
        <v>0</v>
      </c>
      <c r="L28" s="16">
        <v>0</v>
      </c>
      <c r="M28" s="16">
        <v>0</v>
      </c>
    </row>
    <row r="29" spans="1:13" s="16" customFormat="1" ht="12.75">
      <c r="A29" s="16" t="s">
        <v>197</v>
      </c>
      <c r="B29" s="3">
        <v>37073</v>
      </c>
      <c r="C29" s="3">
        <v>37164</v>
      </c>
      <c r="D29" s="16">
        <v>26</v>
      </c>
      <c r="E29" s="16">
        <v>336</v>
      </c>
      <c r="F29" s="16">
        <v>0</v>
      </c>
      <c r="G29" s="16">
        <v>0</v>
      </c>
      <c r="H29" s="16">
        <v>0</v>
      </c>
      <c r="I29" s="16">
        <v>36</v>
      </c>
      <c r="J29" s="16">
        <v>216</v>
      </c>
      <c r="K29" s="16">
        <v>0</v>
      </c>
      <c r="L29" s="16">
        <v>0</v>
      </c>
      <c r="M29" s="16">
        <v>0</v>
      </c>
    </row>
    <row r="30" spans="1:3" s="16" customFormat="1" ht="12.75">
      <c r="A30" s="16" t="s">
        <v>161</v>
      </c>
      <c r="B30" s="3">
        <v>37073</v>
      </c>
      <c r="C30" s="3">
        <v>37164</v>
      </c>
    </row>
    <row r="31" spans="1:13" s="16" customFormat="1" ht="12.75">
      <c r="A31" s="16" t="s">
        <v>131</v>
      </c>
      <c r="B31" s="3">
        <v>37073</v>
      </c>
      <c r="C31" s="3">
        <v>37164</v>
      </c>
      <c r="D31" s="16">
        <v>72</v>
      </c>
      <c r="E31" s="16">
        <v>864</v>
      </c>
      <c r="F31" s="16">
        <v>0</v>
      </c>
      <c r="G31" s="16">
        <v>0</v>
      </c>
      <c r="H31" s="16">
        <v>0</v>
      </c>
      <c r="I31" s="16">
        <v>20</v>
      </c>
      <c r="J31" s="16">
        <v>240</v>
      </c>
      <c r="K31" s="16">
        <v>0</v>
      </c>
      <c r="L31" s="16">
        <v>0</v>
      </c>
      <c r="M31" s="16">
        <v>0</v>
      </c>
    </row>
    <row r="32" spans="1:15" s="1" customFormat="1" ht="12.75">
      <c r="A32" s="7" t="s">
        <v>154</v>
      </c>
      <c r="B32" s="17"/>
      <c r="C32" s="17"/>
      <c r="D32" s="9">
        <f aca="true" t="shared" si="0" ref="D32:M32">SUM(D18:D29)</f>
        <v>518</v>
      </c>
      <c r="E32" s="9">
        <f t="shared" si="0"/>
        <v>7014</v>
      </c>
      <c r="F32" s="9">
        <f t="shared" si="0"/>
        <v>10</v>
      </c>
      <c r="G32" s="9">
        <f t="shared" si="0"/>
        <v>1</v>
      </c>
      <c r="H32" s="9">
        <f t="shared" si="0"/>
        <v>24</v>
      </c>
      <c r="I32" s="9">
        <f t="shared" si="0"/>
        <v>333</v>
      </c>
      <c r="J32" s="9">
        <f t="shared" si="0"/>
        <v>2963</v>
      </c>
      <c r="K32" s="9">
        <f t="shared" si="0"/>
        <v>3</v>
      </c>
      <c r="L32" s="9">
        <f t="shared" si="0"/>
        <v>0</v>
      </c>
      <c r="M32" s="10">
        <f t="shared" si="0"/>
        <v>0</v>
      </c>
      <c r="N32" s="16"/>
      <c r="O32" s="16"/>
    </row>
    <row r="35" spans="1:2" ht="12.75">
      <c r="A35" s="23" t="s">
        <v>166</v>
      </c>
      <c r="B35" s="24">
        <f>COUNT(B3:B31)</f>
        <v>28</v>
      </c>
    </row>
    <row r="36" spans="1:15" s="1" customFormat="1" ht="12.75">
      <c r="A36" s="4" t="s">
        <v>152</v>
      </c>
      <c r="B36" s="25">
        <f>COUNT(D4:D31)</f>
        <v>17</v>
      </c>
      <c r="C36" s="11">
        <f>B36/B35</f>
        <v>0.6071428571428571</v>
      </c>
      <c r="N36" s="16"/>
      <c r="O36" s="16"/>
    </row>
    <row r="37" spans="2:15" s="1" customFormat="1" ht="12.75">
      <c r="B37" s="19"/>
      <c r="C37" s="19"/>
      <c r="N37" s="16"/>
      <c r="O37" s="16"/>
    </row>
    <row r="38" spans="2:15" s="1" customFormat="1" ht="38.25">
      <c r="B38" s="19" t="s">
        <v>178</v>
      </c>
      <c r="C38" s="19" t="s">
        <v>179</v>
      </c>
      <c r="N38" s="16"/>
      <c r="O38" s="16"/>
    </row>
    <row r="39" spans="1:15" s="1" customFormat="1" ht="12.75">
      <c r="A39" s="1" t="s">
        <v>153</v>
      </c>
      <c r="B39" s="19"/>
      <c r="C39" s="19"/>
      <c r="N39" s="16"/>
      <c r="O39" s="16"/>
    </row>
    <row r="40" spans="1:15" s="1" customFormat="1" ht="12.75">
      <c r="A40" s="4" t="s">
        <v>157</v>
      </c>
      <c r="B40" s="20">
        <f>E32</f>
        <v>7014</v>
      </c>
      <c r="C40" s="20"/>
      <c r="N40" s="16"/>
      <c r="O40" s="16"/>
    </row>
    <row r="41" spans="1:15" s="1" customFormat="1" ht="12.75">
      <c r="A41" s="4" t="s">
        <v>158</v>
      </c>
      <c r="B41" s="20">
        <f>E32*12</f>
        <v>84168</v>
      </c>
      <c r="C41" s="20"/>
      <c r="N41" s="16"/>
      <c r="O41" s="16"/>
    </row>
    <row r="42" spans="1:15" s="1" customFormat="1" ht="12.75">
      <c r="A42" s="4" t="s">
        <v>121</v>
      </c>
      <c r="B42" s="19">
        <f>F32</f>
        <v>10</v>
      </c>
      <c r="C42" s="20">
        <f>B42*200000/$B$41</f>
        <v>23.761999809904</v>
      </c>
      <c r="N42" s="16"/>
      <c r="O42" s="16"/>
    </row>
    <row r="43" spans="1:15" s="1" customFormat="1" ht="12.75">
      <c r="A43" s="4" t="s">
        <v>122</v>
      </c>
      <c r="B43" s="19">
        <f>G32</f>
        <v>1</v>
      </c>
      <c r="C43" s="20">
        <f>B43*200000/$B$41</f>
        <v>2.3761999809904</v>
      </c>
      <c r="N43" s="16"/>
      <c r="O43" s="16"/>
    </row>
    <row r="44" spans="1:15" s="1" customFormat="1" ht="12.75">
      <c r="A44" s="4" t="s">
        <v>177</v>
      </c>
      <c r="B44" s="19">
        <f>H32</f>
        <v>24</v>
      </c>
      <c r="C44" s="20">
        <f>B44*200000/$B$41</f>
        <v>57.0287995437696</v>
      </c>
      <c r="N44" s="16"/>
      <c r="O44" s="16"/>
    </row>
    <row r="45" spans="1:15" s="1" customFormat="1" ht="12.75">
      <c r="A45" s="4"/>
      <c r="B45" s="20"/>
      <c r="C45" s="20"/>
      <c r="N45" s="16"/>
      <c r="O45" s="16"/>
    </row>
    <row r="46" spans="1:15" s="1" customFormat="1" ht="12.75">
      <c r="A46" s="5" t="s">
        <v>155</v>
      </c>
      <c r="B46" s="20"/>
      <c r="C46" s="20"/>
      <c r="N46" s="16"/>
      <c r="O46" s="16"/>
    </row>
    <row r="47" spans="1:15" s="1" customFormat="1" ht="12.75">
      <c r="A47" s="4" t="s">
        <v>159</v>
      </c>
      <c r="B47" s="20">
        <f>J32</f>
        <v>2963</v>
      </c>
      <c r="C47" s="20"/>
      <c r="N47" s="16"/>
      <c r="O47" s="16"/>
    </row>
    <row r="48" spans="1:15" s="1" customFormat="1" ht="12.75">
      <c r="A48" s="4" t="s">
        <v>174</v>
      </c>
      <c r="B48" s="20">
        <f>J32*8</f>
        <v>23704</v>
      </c>
      <c r="C48" s="20"/>
      <c r="N48" s="16"/>
      <c r="O48" s="16"/>
    </row>
    <row r="49" spans="1:15" s="1" customFormat="1" ht="12.75">
      <c r="A49" s="4" t="s">
        <v>121</v>
      </c>
      <c r="B49" s="19">
        <f>K32</f>
        <v>3</v>
      </c>
      <c r="C49" s="20">
        <f>B49*200000/$B$48</f>
        <v>25.31218359770503</v>
      </c>
      <c r="N49" s="16"/>
      <c r="O49" s="16"/>
    </row>
    <row r="50" spans="1:15" s="1" customFormat="1" ht="12.75">
      <c r="A50" s="4" t="s">
        <v>122</v>
      </c>
      <c r="B50" s="19">
        <f>L32</f>
        <v>0</v>
      </c>
      <c r="C50" s="20">
        <f>B50*200000/$B$48</f>
        <v>0</v>
      </c>
      <c r="N50" s="16"/>
      <c r="O50" s="16"/>
    </row>
    <row r="51" spans="1:15" s="1" customFormat="1" ht="12.75">
      <c r="A51" s="4" t="s">
        <v>177</v>
      </c>
      <c r="B51" s="19">
        <f>M32</f>
        <v>0</v>
      </c>
      <c r="C51" s="20">
        <f>B51*200000/$B$48</f>
        <v>0</v>
      </c>
      <c r="N51" s="16"/>
      <c r="O51" s="16"/>
    </row>
    <row r="52" spans="1:15" s="1" customFormat="1" ht="12.75">
      <c r="A52" s="4"/>
      <c r="B52" s="20"/>
      <c r="C52" s="20"/>
      <c r="N52" s="16"/>
      <c r="O52" s="16"/>
    </row>
    <row r="53" spans="1:15" s="1" customFormat="1" ht="25.5">
      <c r="A53" s="5" t="s">
        <v>156</v>
      </c>
      <c r="B53" s="20"/>
      <c r="C53" s="20"/>
      <c r="N53" s="16"/>
      <c r="O53" s="16"/>
    </row>
    <row r="54" spans="1:15" s="1" customFormat="1" ht="12.75">
      <c r="A54" s="4" t="s">
        <v>175</v>
      </c>
      <c r="B54" s="20">
        <f>B40+B47</f>
        <v>9977</v>
      </c>
      <c r="C54" s="20"/>
      <c r="N54" s="16"/>
      <c r="O54" s="16"/>
    </row>
    <row r="55" spans="1:15" s="1" customFormat="1" ht="12.75">
      <c r="A55" s="4" t="s">
        <v>176</v>
      </c>
      <c r="B55" s="20">
        <f>B41+B48</f>
        <v>107872</v>
      </c>
      <c r="C55" s="20"/>
      <c r="N55" s="16"/>
      <c r="O55" s="16"/>
    </row>
    <row r="56" spans="1:15" s="1" customFormat="1" ht="12.75">
      <c r="A56" s="4" t="s">
        <v>121</v>
      </c>
      <c r="B56" s="19">
        <f>B42+B49</f>
        <v>13</v>
      </c>
      <c r="C56" s="20">
        <f>(B42+B49)*200000/($B$41+$B$48)</f>
        <v>24.10264016612281</v>
      </c>
      <c r="N56" s="16"/>
      <c r="O56" s="16"/>
    </row>
    <row r="57" spans="1:15" s="1" customFormat="1" ht="12.75">
      <c r="A57" s="4" t="s">
        <v>122</v>
      </c>
      <c r="B57" s="19">
        <f>B43+B50</f>
        <v>1</v>
      </c>
      <c r="C57" s="20">
        <f>(B43+B50)*200000/($B$41+$B$48)</f>
        <v>1.8540492435479086</v>
      </c>
      <c r="N57" s="16"/>
      <c r="O57" s="16"/>
    </row>
    <row r="58" spans="1:15" s="1" customFormat="1" ht="12.75">
      <c r="A58" s="4" t="s">
        <v>177</v>
      </c>
      <c r="B58" s="19">
        <f>B44+B51</f>
        <v>24</v>
      </c>
      <c r="C58" s="20">
        <f>(B44+B51)*200000/($B$41+$B$48)</f>
        <v>44.497181845149804</v>
      </c>
      <c r="N58" s="16"/>
      <c r="O58" s="16"/>
    </row>
    <row r="59" spans="2:15" s="1" customFormat="1" ht="12.75">
      <c r="B59" s="3"/>
      <c r="C59" s="12"/>
      <c r="N59" s="16"/>
      <c r="O59" s="16"/>
    </row>
  </sheetData>
  <mergeCells count="1">
    <mergeCell ref="A1:M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O58"/>
  <sheetViews>
    <sheetView workbookViewId="0" topLeftCell="A1">
      <pane xSplit="1" ySplit="2" topLeftCell="B3" activePane="bottomRight" state="frozen"/>
      <selection pane="topLeft" activeCell="A1" sqref="A1"/>
      <selection pane="topRight" activeCell="B1" sqref="B1"/>
      <selection pane="bottomLeft" activeCell="A3" sqref="A3"/>
      <selection pane="bottomRight" activeCell="A2" sqref="A2"/>
    </sheetView>
  </sheetViews>
  <sheetFormatPr defaultColWidth="9.140625" defaultRowHeight="12.75"/>
  <cols>
    <col min="1" max="1" width="22.7109375" style="0" customWidth="1"/>
    <col min="2" max="2" width="11.28125" style="0" customWidth="1"/>
    <col min="3" max="3" width="10.421875" style="0" customWidth="1"/>
    <col min="4" max="5" width="11.421875" style="0" customWidth="1"/>
    <col min="6" max="6" width="10.00390625" style="0" customWidth="1"/>
    <col min="7" max="7" width="9.421875" style="0" customWidth="1"/>
    <col min="8" max="8" width="10.00390625" style="0" customWidth="1"/>
    <col min="9" max="9" width="11.140625" style="0" customWidth="1"/>
    <col min="10" max="10" width="11.421875" style="0" customWidth="1"/>
    <col min="11" max="11" width="9.421875" style="0" customWidth="1"/>
    <col min="12" max="12" width="9.7109375" style="0" customWidth="1"/>
    <col min="13" max="13" width="10.421875" style="0" customWidth="1"/>
    <col min="14" max="14" width="29.7109375" style="0" customWidth="1"/>
    <col min="15" max="15" width="23.7109375" style="0" customWidth="1"/>
    <col min="16" max="16384" width="8.8515625" style="0" customWidth="1"/>
  </cols>
  <sheetData>
    <row r="1" spans="1:14" s="1" customFormat="1" ht="25.5" customHeight="1">
      <c r="A1" s="278" t="s">
        <v>196</v>
      </c>
      <c r="B1" s="278"/>
      <c r="C1" s="278"/>
      <c r="D1" s="278"/>
      <c r="E1" s="278"/>
      <c r="F1" s="278"/>
      <c r="G1" s="278"/>
      <c r="H1" s="278"/>
      <c r="I1" s="278"/>
      <c r="J1" s="278"/>
      <c r="K1" s="278"/>
      <c r="L1" s="278"/>
      <c r="M1" s="278"/>
      <c r="N1" s="1" t="s">
        <v>139</v>
      </c>
    </row>
    <row r="2" spans="1:15" s="1" customFormat="1" ht="25.5">
      <c r="A2" s="1" t="s">
        <v>116</v>
      </c>
      <c r="B2" s="2" t="s">
        <v>117</v>
      </c>
      <c r="C2" s="2" t="s">
        <v>118</v>
      </c>
      <c r="D2" s="1" t="s">
        <v>119</v>
      </c>
      <c r="E2" s="1" t="s">
        <v>120</v>
      </c>
      <c r="F2" s="1" t="s">
        <v>121</v>
      </c>
      <c r="G2" s="1" t="s">
        <v>122</v>
      </c>
      <c r="H2" s="1" t="s">
        <v>123</v>
      </c>
      <c r="I2" s="1" t="s">
        <v>124</v>
      </c>
      <c r="J2" s="1" t="s">
        <v>125</v>
      </c>
      <c r="K2" s="1" t="s">
        <v>121</v>
      </c>
      <c r="L2" s="1" t="s">
        <v>122</v>
      </c>
      <c r="M2" s="1" t="s">
        <v>123</v>
      </c>
      <c r="N2" s="1" t="s">
        <v>137</v>
      </c>
      <c r="O2" s="1" t="s">
        <v>138</v>
      </c>
    </row>
    <row r="3" spans="1:3" s="1" customFormat="1" ht="12.75">
      <c r="A3" s="1" t="s">
        <v>148</v>
      </c>
      <c r="B3" s="18">
        <v>37165</v>
      </c>
      <c r="C3" s="18">
        <v>37256</v>
      </c>
    </row>
    <row r="4" spans="1:14" s="1" customFormat="1" ht="12.75">
      <c r="A4" s="1" t="s">
        <v>128</v>
      </c>
      <c r="B4" s="18">
        <v>37165</v>
      </c>
      <c r="C4" s="18">
        <v>37256</v>
      </c>
      <c r="D4" s="1">
        <v>77</v>
      </c>
      <c r="E4" s="1">
        <v>1540</v>
      </c>
      <c r="F4" s="1">
        <v>0</v>
      </c>
      <c r="G4" s="1">
        <v>0</v>
      </c>
      <c r="H4" s="1">
        <v>0</v>
      </c>
      <c r="I4" s="1">
        <v>15</v>
      </c>
      <c r="J4" s="1">
        <v>300</v>
      </c>
      <c r="K4" s="1">
        <v>0</v>
      </c>
      <c r="L4" s="1">
        <v>0</v>
      </c>
      <c r="M4" s="1">
        <v>0</v>
      </c>
      <c r="N4" s="16"/>
    </row>
    <row r="5" spans="1:14" s="1" customFormat="1" ht="12.75">
      <c r="A5" s="1" t="s">
        <v>163</v>
      </c>
      <c r="B5" s="18">
        <v>37165</v>
      </c>
      <c r="C5" s="18">
        <v>37256</v>
      </c>
      <c r="D5" s="1">
        <v>52</v>
      </c>
      <c r="E5" s="1">
        <v>208</v>
      </c>
      <c r="F5" s="1">
        <v>0</v>
      </c>
      <c r="G5" s="1">
        <v>0</v>
      </c>
      <c r="H5" s="1">
        <v>0</v>
      </c>
      <c r="I5" s="1">
        <v>16</v>
      </c>
      <c r="J5" s="1">
        <v>64</v>
      </c>
      <c r="K5" s="1">
        <v>0</v>
      </c>
      <c r="L5" s="1">
        <v>0</v>
      </c>
      <c r="M5" s="1">
        <v>0</v>
      </c>
      <c r="N5" s="16"/>
    </row>
    <row r="6" spans="1:14" s="1" customFormat="1" ht="12.75">
      <c r="A6" s="1" t="s">
        <v>132</v>
      </c>
      <c r="B6" s="18">
        <v>37165</v>
      </c>
      <c r="C6" s="18">
        <v>37256</v>
      </c>
      <c r="D6" s="1">
        <v>7</v>
      </c>
      <c r="E6" s="1">
        <v>28</v>
      </c>
      <c r="F6" s="1">
        <v>0</v>
      </c>
      <c r="G6" s="1">
        <v>0</v>
      </c>
      <c r="H6" s="1">
        <v>0</v>
      </c>
      <c r="I6" s="1">
        <v>85</v>
      </c>
      <c r="J6" s="1">
        <v>340</v>
      </c>
      <c r="K6" s="1">
        <v>0</v>
      </c>
      <c r="L6" s="1">
        <v>0</v>
      </c>
      <c r="M6" s="1">
        <v>0</v>
      </c>
      <c r="N6" s="16"/>
    </row>
    <row r="7" spans="1:14" s="1" customFormat="1" ht="12.75">
      <c r="A7" s="1" t="s">
        <v>186</v>
      </c>
      <c r="B7" s="18">
        <v>37165</v>
      </c>
      <c r="C7" s="18">
        <v>37256</v>
      </c>
      <c r="N7" s="16"/>
    </row>
    <row r="8" spans="1:14" ht="12.75">
      <c r="A8" t="s">
        <v>184</v>
      </c>
      <c r="B8" s="18">
        <v>37165</v>
      </c>
      <c r="C8" s="18">
        <v>37256</v>
      </c>
      <c r="D8">
        <v>32</v>
      </c>
      <c r="E8">
        <v>192</v>
      </c>
      <c r="F8">
        <v>1</v>
      </c>
      <c r="G8">
        <v>0</v>
      </c>
      <c r="H8">
        <v>0</v>
      </c>
      <c r="I8">
        <v>60</v>
      </c>
      <c r="J8">
        <v>360</v>
      </c>
      <c r="K8">
        <v>0</v>
      </c>
      <c r="L8">
        <v>0</v>
      </c>
      <c r="M8">
        <v>0</v>
      </c>
      <c r="N8" s="16" t="s">
        <v>143</v>
      </c>
    </row>
    <row r="9" spans="1:14" ht="12.75">
      <c r="A9" t="s">
        <v>187</v>
      </c>
      <c r="B9" s="18">
        <v>37165</v>
      </c>
      <c r="C9" s="18">
        <v>37256</v>
      </c>
      <c r="F9">
        <v>0</v>
      </c>
      <c r="G9">
        <v>0</v>
      </c>
      <c r="H9">
        <v>0</v>
      </c>
      <c r="K9">
        <v>0</v>
      </c>
      <c r="L9">
        <v>0</v>
      </c>
      <c r="M9">
        <v>0</v>
      </c>
      <c r="N9" s="16"/>
    </row>
    <row r="10" spans="1:14" ht="12.75">
      <c r="A10" t="s">
        <v>97</v>
      </c>
      <c r="B10" s="18">
        <v>37165</v>
      </c>
      <c r="C10" s="18">
        <v>37256</v>
      </c>
      <c r="D10">
        <v>0</v>
      </c>
      <c r="E10">
        <v>0</v>
      </c>
      <c r="F10">
        <v>0</v>
      </c>
      <c r="G10">
        <v>0</v>
      </c>
      <c r="H10">
        <v>0</v>
      </c>
      <c r="I10">
        <v>92</v>
      </c>
      <c r="J10">
        <v>0</v>
      </c>
      <c r="K10">
        <v>0</v>
      </c>
      <c r="L10">
        <v>0</v>
      </c>
      <c r="M10">
        <v>0</v>
      </c>
      <c r="N10" s="16"/>
    </row>
    <row r="11" spans="1:14" ht="12.75">
      <c r="A11" t="s">
        <v>150</v>
      </c>
      <c r="B11" s="18">
        <v>37165</v>
      </c>
      <c r="C11" s="18">
        <v>37256</v>
      </c>
      <c r="N11" s="16"/>
    </row>
    <row r="12" spans="1:14" ht="12.75">
      <c r="A12" t="s">
        <v>151</v>
      </c>
      <c r="B12" s="18">
        <v>37165</v>
      </c>
      <c r="C12" s="18">
        <v>37256</v>
      </c>
      <c r="D12">
        <v>32</v>
      </c>
      <c r="E12">
        <v>284</v>
      </c>
      <c r="F12">
        <v>0</v>
      </c>
      <c r="G12">
        <v>0</v>
      </c>
      <c r="H12">
        <v>0</v>
      </c>
      <c r="I12">
        <v>60</v>
      </c>
      <c r="J12">
        <v>65</v>
      </c>
      <c r="K12">
        <v>0</v>
      </c>
      <c r="L12">
        <v>0</v>
      </c>
      <c r="M12">
        <v>0</v>
      </c>
      <c r="N12" s="16"/>
    </row>
    <row r="13" spans="1:14" ht="12.75">
      <c r="A13" s="1" t="s">
        <v>135</v>
      </c>
      <c r="B13" s="18">
        <v>37165</v>
      </c>
      <c r="C13" s="18">
        <v>37256</v>
      </c>
      <c r="N13" s="16"/>
    </row>
    <row r="14" spans="1:14" ht="12.75">
      <c r="A14" t="s">
        <v>127</v>
      </c>
      <c r="B14" s="18">
        <v>37165</v>
      </c>
      <c r="C14" s="18">
        <v>37256</v>
      </c>
      <c r="D14">
        <v>33</v>
      </c>
      <c r="E14">
        <v>712</v>
      </c>
      <c r="F14">
        <v>0</v>
      </c>
      <c r="G14">
        <v>0</v>
      </c>
      <c r="H14">
        <v>0</v>
      </c>
      <c r="I14">
        <v>59</v>
      </c>
      <c r="J14">
        <v>345</v>
      </c>
      <c r="K14">
        <v>0</v>
      </c>
      <c r="L14">
        <v>0</v>
      </c>
      <c r="M14">
        <v>0</v>
      </c>
      <c r="N14" s="16" t="s">
        <v>160</v>
      </c>
    </row>
    <row r="15" spans="1:14" ht="12.75">
      <c r="A15" t="s">
        <v>126</v>
      </c>
      <c r="B15" s="18"/>
      <c r="C15" s="18" t="s">
        <v>168</v>
      </c>
      <c r="N15" s="16" t="s">
        <v>73</v>
      </c>
    </row>
    <row r="16" spans="1:14" ht="12.75">
      <c r="A16" t="s">
        <v>185</v>
      </c>
      <c r="B16" s="18">
        <v>37165</v>
      </c>
      <c r="C16" s="18">
        <v>37256</v>
      </c>
      <c r="N16" s="16"/>
    </row>
    <row r="17" spans="1:14" ht="12.75">
      <c r="A17" t="s">
        <v>162</v>
      </c>
      <c r="B17" s="18">
        <v>37165</v>
      </c>
      <c r="C17" s="18">
        <v>37256</v>
      </c>
      <c r="N17" s="16"/>
    </row>
    <row r="18" spans="1:14" ht="12.75">
      <c r="A18" t="s">
        <v>141</v>
      </c>
      <c r="B18" s="18">
        <v>37165</v>
      </c>
      <c r="C18" s="18">
        <v>37256</v>
      </c>
      <c r="D18">
        <v>87</v>
      </c>
      <c r="E18">
        <v>1827</v>
      </c>
      <c r="F18">
        <v>5</v>
      </c>
      <c r="G18">
        <v>0</v>
      </c>
      <c r="H18">
        <v>0</v>
      </c>
      <c r="I18">
        <v>5</v>
      </c>
      <c r="J18">
        <v>105</v>
      </c>
      <c r="K18">
        <v>0</v>
      </c>
      <c r="L18">
        <v>0</v>
      </c>
      <c r="M18">
        <v>0</v>
      </c>
      <c r="N18" s="16"/>
    </row>
    <row r="19" spans="1:14" ht="12.75">
      <c r="A19" t="s">
        <v>142</v>
      </c>
      <c r="B19" s="18">
        <v>37165</v>
      </c>
      <c r="C19" s="18">
        <v>37256</v>
      </c>
      <c r="D19">
        <v>80</v>
      </c>
      <c r="E19">
        <v>960</v>
      </c>
      <c r="F19">
        <v>2</v>
      </c>
      <c r="G19">
        <v>0</v>
      </c>
      <c r="H19">
        <v>0</v>
      </c>
      <c r="I19">
        <v>12</v>
      </c>
      <c r="J19">
        <v>144</v>
      </c>
      <c r="K19">
        <v>0</v>
      </c>
      <c r="L19">
        <v>0</v>
      </c>
      <c r="M19">
        <v>0</v>
      </c>
      <c r="N19" s="16"/>
    </row>
    <row r="20" spans="1:14" ht="12.75">
      <c r="A20" t="s">
        <v>129</v>
      </c>
      <c r="B20" s="18">
        <v>37165</v>
      </c>
      <c r="C20" s="18">
        <v>37256</v>
      </c>
      <c r="D20">
        <v>14</v>
      </c>
      <c r="E20">
        <v>180</v>
      </c>
      <c r="F20">
        <v>0</v>
      </c>
      <c r="G20">
        <v>0</v>
      </c>
      <c r="H20">
        <v>0</v>
      </c>
      <c r="I20">
        <v>78</v>
      </c>
      <c r="J20">
        <v>155</v>
      </c>
      <c r="K20">
        <v>0</v>
      </c>
      <c r="L20">
        <v>0</v>
      </c>
      <c r="M20">
        <v>0</v>
      </c>
      <c r="N20" s="16" t="s">
        <v>146</v>
      </c>
    </row>
    <row r="21" spans="1:14" ht="12.75">
      <c r="A21" t="s">
        <v>149</v>
      </c>
      <c r="B21" s="18">
        <v>37165</v>
      </c>
      <c r="C21" s="18">
        <v>37256</v>
      </c>
      <c r="D21">
        <v>59</v>
      </c>
      <c r="E21">
        <v>295</v>
      </c>
      <c r="F21">
        <v>0</v>
      </c>
      <c r="G21">
        <v>0</v>
      </c>
      <c r="H21">
        <v>0</v>
      </c>
      <c r="I21">
        <v>33</v>
      </c>
      <c r="J21">
        <v>165</v>
      </c>
      <c r="K21">
        <v>0</v>
      </c>
      <c r="L21">
        <v>0</v>
      </c>
      <c r="M21">
        <v>0</v>
      </c>
      <c r="N21" s="16"/>
    </row>
    <row r="22" spans="1:14" ht="12.75">
      <c r="A22" t="s">
        <v>130</v>
      </c>
      <c r="B22" s="18">
        <v>37165</v>
      </c>
      <c r="C22" s="18">
        <v>37256</v>
      </c>
      <c r="D22">
        <v>42</v>
      </c>
      <c r="E22">
        <v>294</v>
      </c>
      <c r="F22">
        <v>0</v>
      </c>
      <c r="G22">
        <v>0</v>
      </c>
      <c r="H22">
        <v>0</v>
      </c>
      <c r="I22">
        <v>24</v>
      </c>
      <c r="J22">
        <v>168</v>
      </c>
      <c r="K22">
        <v>0</v>
      </c>
      <c r="L22">
        <v>0</v>
      </c>
      <c r="M22">
        <v>0</v>
      </c>
      <c r="N22" s="16"/>
    </row>
    <row r="23" spans="1:14" ht="12.75">
      <c r="A23" t="s">
        <v>147</v>
      </c>
      <c r="B23" s="18">
        <v>37165</v>
      </c>
      <c r="C23" s="18">
        <v>37256</v>
      </c>
      <c r="D23">
        <v>25</v>
      </c>
      <c r="E23">
        <v>125</v>
      </c>
      <c r="F23">
        <v>0</v>
      </c>
      <c r="G23">
        <v>0</v>
      </c>
      <c r="H23">
        <v>0</v>
      </c>
      <c r="I23">
        <v>67</v>
      </c>
      <c r="J23">
        <v>335</v>
      </c>
      <c r="K23">
        <v>0</v>
      </c>
      <c r="L23">
        <v>0</v>
      </c>
      <c r="M23">
        <v>0</v>
      </c>
      <c r="N23" s="16"/>
    </row>
    <row r="24" spans="1:14" ht="12.75">
      <c r="A24" t="s">
        <v>140</v>
      </c>
      <c r="B24" s="18">
        <v>37165</v>
      </c>
      <c r="C24" s="18">
        <v>37256</v>
      </c>
      <c r="D24">
        <v>86</v>
      </c>
      <c r="E24">
        <v>1806</v>
      </c>
      <c r="F24">
        <v>4</v>
      </c>
      <c r="G24">
        <v>0</v>
      </c>
      <c r="H24">
        <v>0</v>
      </c>
      <c r="I24">
        <v>6</v>
      </c>
      <c r="J24">
        <v>126</v>
      </c>
      <c r="K24">
        <v>0</v>
      </c>
      <c r="L24">
        <v>0</v>
      </c>
      <c r="M24">
        <v>0</v>
      </c>
      <c r="N24" s="16"/>
    </row>
    <row r="25" spans="1:14" ht="12.75">
      <c r="A25" t="s">
        <v>134</v>
      </c>
      <c r="B25" s="18">
        <v>37165</v>
      </c>
      <c r="C25" s="18">
        <v>37256</v>
      </c>
      <c r="D25">
        <v>69</v>
      </c>
      <c r="E25">
        <v>759</v>
      </c>
      <c r="F25">
        <v>1</v>
      </c>
      <c r="G25">
        <v>0</v>
      </c>
      <c r="H25">
        <v>0</v>
      </c>
      <c r="I25">
        <v>23</v>
      </c>
      <c r="J25">
        <v>253</v>
      </c>
      <c r="K25">
        <v>0</v>
      </c>
      <c r="L25">
        <v>0</v>
      </c>
      <c r="M25">
        <v>0</v>
      </c>
      <c r="N25" s="16"/>
    </row>
    <row r="26" spans="1:14" ht="12.75">
      <c r="A26" t="s">
        <v>192</v>
      </c>
      <c r="B26" s="18">
        <v>37165</v>
      </c>
      <c r="C26" s="18">
        <v>37256</v>
      </c>
      <c r="D26">
        <v>23</v>
      </c>
      <c r="E26">
        <v>253</v>
      </c>
      <c r="F26">
        <v>0</v>
      </c>
      <c r="G26">
        <v>0</v>
      </c>
      <c r="H26">
        <v>0</v>
      </c>
      <c r="I26">
        <v>69</v>
      </c>
      <c r="J26">
        <v>759</v>
      </c>
      <c r="K26">
        <v>0</v>
      </c>
      <c r="L26">
        <v>0</v>
      </c>
      <c r="M26">
        <v>0</v>
      </c>
      <c r="N26" s="16"/>
    </row>
    <row r="27" spans="1:14" ht="12.75">
      <c r="A27" t="s">
        <v>189</v>
      </c>
      <c r="B27" s="18">
        <v>37165</v>
      </c>
      <c r="C27" s="18">
        <v>37256</v>
      </c>
      <c r="F27">
        <v>0</v>
      </c>
      <c r="G27">
        <v>0</v>
      </c>
      <c r="H27">
        <v>0</v>
      </c>
      <c r="K27">
        <v>0</v>
      </c>
      <c r="L27">
        <v>0</v>
      </c>
      <c r="M27">
        <v>0</v>
      </c>
      <c r="N27" s="16"/>
    </row>
    <row r="28" spans="1:14" ht="12.75">
      <c r="A28" t="s">
        <v>190</v>
      </c>
      <c r="B28" s="18">
        <v>37165</v>
      </c>
      <c r="C28" s="18">
        <v>37256</v>
      </c>
      <c r="D28">
        <v>6</v>
      </c>
      <c r="E28">
        <v>30</v>
      </c>
      <c r="F28">
        <v>0</v>
      </c>
      <c r="G28">
        <v>0</v>
      </c>
      <c r="H28">
        <v>0</v>
      </c>
      <c r="I28">
        <v>66</v>
      </c>
      <c r="J28">
        <v>330</v>
      </c>
      <c r="K28">
        <v>0</v>
      </c>
      <c r="L28">
        <v>0</v>
      </c>
      <c r="M28">
        <v>0</v>
      </c>
      <c r="N28" s="16"/>
    </row>
    <row r="29" spans="1:14" ht="12.75">
      <c r="A29" t="s">
        <v>197</v>
      </c>
      <c r="B29" s="18">
        <v>37165</v>
      </c>
      <c r="C29" s="18">
        <v>37256</v>
      </c>
      <c r="D29">
        <v>28</v>
      </c>
      <c r="E29">
        <v>140</v>
      </c>
      <c r="F29">
        <v>0</v>
      </c>
      <c r="G29">
        <v>0</v>
      </c>
      <c r="H29">
        <v>0</v>
      </c>
      <c r="I29">
        <v>64</v>
      </c>
      <c r="J29">
        <v>460</v>
      </c>
      <c r="K29">
        <v>0</v>
      </c>
      <c r="L29">
        <v>0</v>
      </c>
      <c r="M29">
        <v>0</v>
      </c>
      <c r="N29" s="16"/>
    </row>
    <row r="30" spans="1:14" ht="12.75">
      <c r="A30" t="s">
        <v>161</v>
      </c>
      <c r="B30" s="18">
        <v>37165</v>
      </c>
      <c r="C30" s="18">
        <v>37256</v>
      </c>
      <c r="N30" s="16"/>
    </row>
    <row r="31" spans="1:14" ht="12.75">
      <c r="A31" t="s">
        <v>131</v>
      </c>
      <c r="B31" s="18">
        <v>37165</v>
      </c>
      <c r="C31" s="18">
        <v>37256</v>
      </c>
      <c r="D31">
        <v>46</v>
      </c>
      <c r="E31">
        <v>552</v>
      </c>
      <c r="F31">
        <v>1</v>
      </c>
      <c r="G31">
        <v>0</v>
      </c>
      <c r="H31">
        <v>0</v>
      </c>
      <c r="I31">
        <v>46</v>
      </c>
      <c r="J31">
        <v>552</v>
      </c>
      <c r="K31">
        <v>0</v>
      </c>
      <c r="L31">
        <v>0</v>
      </c>
      <c r="M31">
        <v>0</v>
      </c>
      <c r="N31" s="16"/>
    </row>
    <row r="32" spans="1:15" s="1" customFormat="1" ht="12.75">
      <c r="A32" s="7" t="s">
        <v>154</v>
      </c>
      <c r="B32" s="17"/>
      <c r="C32" s="17"/>
      <c r="D32" s="9">
        <f>SUM(D4:D31)</f>
        <v>798</v>
      </c>
      <c r="E32" s="9">
        <f aca="true" t="shared" si="0" ref="E32:M32">SUM(E4:E31)</f>
        <v>10185</v>
      </c>
      <c r="F32" s="9">
        <f t="shared" si="0"/>
        <v>14</v>
      </c>
      <c r="G32" s="9">
        <f t="shared" si="0"/>
        <v>0</v>
      </c>
      <c r="H32" s="9">
        <f t="shared" si="0"/>
        <v>0</v>
      </c>
      <c r="I32" s="9">
        <f t="shared" si="0"/>
        <v>880</v>
      </c>
      <c r="J32" s="9">
        <f t="shared" si="0"/>
        <v>5026</v>
      </c>
      <c r="K32" s="9">
        <f t="shared" si="0"/>
        <v>0</v>
      </c>
      <c r="L32" s="9">
        <f t="shared" si="0"/>
        <v>0</v>
      </c>
      <c r="M32" s="9">
        <f t="shared" si="0"/>
        <v>0</v>
      </c>
      <c r="N32" s="16"/>
      <c r="O32" s="16"/>
    </row>
    <row r="35" spans="1:3" ht="12.75">
      <c r="A35" s="23" t="s">
        <v>166</v>
      </c>
      <c r="B35" s="24">
        <f>COUNT(B3:B31)</f>
        <v>28</v>
      </c>
      <c r="C35" s="18"/>
    </row>
    <row r="36" spans="1:3" ht="12.75">
      <c r="A36" s="4" t="s">
        <v>152</v>
      </c>
      <c r="B36" s="25">
        <f>COUNT(D3:D31)</f>
        <v>19</v>
      </c>
      <c r="C36" s="11">
        <f>B36/B35</f>
        <v>0.6785714285714286</v>
      </c>
    </row>
    <row r="37" spans="1:3" ht="12.75">
      <c r="A37" s="1"/>
      <c r="B37" s="19"/>
      <c r="C37" s="19"/>
    </row>
    <row r="38" spans="1:3" ht="38.25">
      <c r="A38" s="1"/>
      <c r="B38" s="19" t="s">
        <v>178</v>
      </c>
      <c r="C38" s="19" t="s">
        <v>179</v>
      </c>
    </row>
    <row r="39" spans="1:3" ht="12.75">
      <c r="A39" s="1" t="s">
        <v>153</v>
      </c>
      <c r="B39" s="19"/>
      <c r="C39" s="19"/>
    </row>
    <row r="40" spans="1:3" ht="12.75">
      <c r="A40" s="4" t="s">
        <v>157</v>
      </c>
      <c r="B40" s="20">
        <f>E32</f>
        <v>10185</v>
      </c>
      <c r="C40" s="20"/>
    </row>
    <row r="41" spans="1:3" ht="12.75">
      <c r="A41" s="4" t="s">
        <v>158</v>
      </c>
      <c r="B41" s="20">
        <f>E32*12</f>
        <v>122220</v>
      </c>
      <c r="C41" s="20"/>
    </row>
    <row r="42" spans="1:3" ht="12.75">
      <c r="A42" s="4" t="s">
        <v>121</v>
      </c>
      <c r="B42" s="19">
        <f>F32</f>
        <v>14</v>
      </c>
      <c r="C42" s="20">
        <f>B42*200000/$B$41</f>
        <v>22.90950744558992</v>
      </c>
    </row>
    <row r="43" spans="1:3" ht="12.75">
      <c r="A43" s="4" t="s">
        <v>122</v>
      </c>
      <c r="B43" s="19">
        <f>G32</f>
        <v>0</v>
      </c>
      <c r="C43" s="20">
        <f>B43*200000/$B$41</f>
        <v>0</v>
      </c>
    </row>
    <row r="44" spans="1:3" ht="12.75">
      <c r="A44" s="4" t="s">
        <v>177</v>
      </c>
      <c r="B44" s="19">
        <f>H32</f>
        <v>0</v>
      </c>
      <c r="C44" s="20">
        <f>B44*200000/$B$41</f>
        <v>0</v>
      </c>
    </row>
    <row r="45" spans="1:3" ht="12.75">
      <c r="A45" s="4"/>
      <c r="B45" s="20"/>
      <c r="C45" s="20"/>
    </row>
    <row r="46" spans="1:3" ht="12.75">
      <c r="A46" s="5" t="s">
        <v>155</v>
      </c>
      <c r="B46" s="20"/>
      <c r="C46" s="20"/>
    </row>
    <row r="47" spans="1:3" ht="12.75">
      <c r="A47" s="4" t="s">
        <v>159</v>
      </c>
      <c r="B47" s="20">
        <f>J32</f>
        <v>5026</v>
      </c>
      <c r="C47" s="20"/>
    </row>
    <row r="48" spans="1:3" ht="12.75">
      <c r="A48" s="4" t="s">
        <v>174</v>
      </c>
      <c r="B48" s="20">
        <f>J32*8</f>
        <v>40208</v>
      </c>
      <c r="C48" s="20"/>
    </row>
    <row r="49" spans="1:3" ht="12.75">
      <c r="A49" s="4" t="s">
        <v>121</v>
      </c>
      <c r="B49" s="19">
        <f>K32</f>
        <v>0</v>
      </c>
      <c r="C49" s="20">
        <f>B49*200000/$B$48</f>
        <v>0</v>
      </c>
    </row>
    <row r="50" spans="1:3" ht="12.75">
      <c r="A50" s="4" t="s">
        <v>122</v>
      </c>
      <c r="B50" s="19">
        <f>L32</f>
        <v>0</v>
      </c>
      <c r="C50" s="20">
        <f>B50*200000/$B$48</f>
        <v>0</v>
      </c>
    </row>
    <row r="51" spans="1:3" ht="12.75">
      <c r="A51" s="4" t="s">
        <v>177</v>
      </c>
      <c r="B51" s="19">
        <f>M32</f>
        <v>0</v>
      </c>
      <c r="C51" s="20">
        <f>B51*200000/$B$48</f>
        <v>0</v>
      </c>
    </row>
    <row r="52" spans="1:3" ht="12.75">
      <c r="A52" s="4"/>
      <c r="B52" s="20"/>
      <c r="C52" s="20"/>
    </row>
    <row r="53" spans="1:3" ht="25.5">
      <c r="A53" s="5" t="s">
        <v>156</v>
      </c>
      <c r="B53" s="20"/>
      <c r="C53" s="20"/>
    </row>
    <row r="54" spans="1:3" ht="12.75">
      <c r="A54" s="4" t="s">
        <v>175</v>
      </c>
      <c r="B54" s="20">
        <f>B40+B47</f>
        <v>15211</v>
      </c>
      <c r="C54" s="20"/>
    </row>
    <row r="55" spans="1:3" ht="12.75">
      <c r="A55" s="4" t="s">
        <v>176</v>
      </c>
      <c r="B55" s="20">
        <f>B41+B48</f>
        <v>162428</v>
      </c>
      <c r="C55" s="20"/>
    </row>
    <row r="56" spans="1:3" ht="12.75">
      <c r="A56" s="4" t="s">
        <v>121</v>
      </c>
      <c r="B56" s="19">
        <f>B42+B49</f>
        <v>14</v>
      </c>
      <c r="C56" s="20">
        <f>(B42+B49)*200000/($B$41+$B$48)</f>
        <v>17.238407171177382</v>
      </c>
    </row>
    <row r="57" spans="1:3" ht="12.75">
      <c r="A57" s="4" t="s">
        <v>122</v>
      </c>
      <c r="B57" s="19">
        <f>B43+B50</f>
        <v>0</v>
      </c>
      <c r="C57" s="20">
        <f>(B43+B50)*200000/($B$41+$B$48)</f>
        <v>0</v>
      </c>
    </row>
    <row r="58" spans="1:3" ht="12.75">
      <c r="A58" s="4" t="s">
        <v>177</v>
      </c>
      <c r="B58" s="19">
        <f>B44+B51</f>
        <v>0</v>
      </c>
      <c r="C58" s="20">
        <f>(B44+B51)*200000/($B$41+$B$48)</f>
        <v>0</v>
      </c>
    </row>
  </sheetData>
  <mergeCells count="1">
    <mergeCell ref="A1:M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37"/>
  <sheetViews>
    <sheetView workbookViewId="0" topLeftCell="A1">
      <selection activeCell="A1" sqref="A1:E1"/>
    </sheetView>
  </sheetViews>
  <sheetFormatPr defaultColWidth="9.140625" defaultRowHeight="12.75"/>
  <cols>
    <col min="1" max="1" width="22.28125" style="0" customWidth="1"/>
    <col min="2" max="2" width="10.00390625" style="0" bestFit="1" customWidth="1"/>
    <col min="3" max="3" width="11.00390625" style="0" bestFit="1" customWidth="1"/>
    <col min="4" max="4" width="9.7109375" style="0" bestFit="1" customWidth="1"/>
    <col min="5" max="5" width="9.421875" style="0" bestFit="1" customWidth="1"/>
    <col min="6" max="6" width="12.140625" style="0" bestFit="1" customWidth="1"/>
    <col min="7" max="16384" width="11.421875" style="0" customWidth="1"/>
  </cols>
  <sheetData>
    <row r="1" spans="1:6" ht="25.5">
      <c r="A1" s="279" t="s">
        <v>171</v>
      </c>
      <c r="B1" s="280"/>
      <c r="C1" s="280"/>
      <c r="D1" s="280"/>
      <c r="E1" s="280"/>
      <c r="F1" s="106" t="s">
        <v>98</v>
      </c>
    </row>
    <row r="2" spans="1:6" ht="15.75">
      <c r="A2" s="283" t="s">
        <v>173</v>
      </c>
      <c r="B2" s="284"/>
      <c r="C2" s="284"/>
      <c r="D2" s="284"/>
      <c r="E2" s="284"/>
      <c r="F2" s="107" t="s">
        <v>99</v>
      </c>
    </row>
    <row r="3" spans="1:6" ht="12.75">
      <c r="A3" s="281" t="s">
        <v>172</v>
      </c>
      <c r="B3" s="282"/>
      <c r="C3" s="282"/>
      <c r="D3" s="282"/>
      <c r="E3" s="282"/>
      <c r="F3" s="110">
        <f ca="1">NOW()</f>
        <v>38835.427762037034</v>
      </c>
    </row>
    <row r="4" spans="1:6" ht="15" customHeight="1">
      <c r="A4" s="102" t="s">
        <v>202</v>
      </c>
      <c r="B4" s="26" t="s">
        <v>203</v>
      </c>
      <c r="C4" s="26" t="s">
        <v>204</v>
      </c>
      <c r="D4" s="26" t="s">
        <v>205</v>
      </c>
      <c r="E4" s="103" t="s">
        <v>206</v>
      </c>
      <c r="F4" s="108" t="s">
        <v>207</v>
      </c>
    </row>
    <row r="5" spans="1:6" ht="15.75">
      <c r="A5" s="27" t="s">
        <v>148</v>
      </c>
      <c r="B5" s="26" t="str">
        <f>IF(ISNUMBER('2001 First Quarter'!D3),"X","")</f>
        <v>X</v>
      </c>
      <c r="C5" s="26" t="str">
        <f>IF(ISNUMBER('2001 Second Quarter'!D3),"X","")</f>
        <v>X</v>
      </c>
      <c r="D5" s="26">
        <f>IF(ISNUMBER('2001 Third Quarter'!D3),"X","")</f>
      </c>
      <c r="E5" s="103">
        <f>IF(ISNUMBER('2001 Fourth Quarter'!D3),"X","")</f>
      </c>
      <c r="F5" s="108">
        <f>IF(ISNUMBER('2002 First Quarter'!D3),"X","")</f>
      </c>
    </row>
    <row r="6" spans="1:6" ht="15.75">
      <c r="A6" s="27" t="s">
        <v>128</v>
      </c>
      <c r="B6" s="26" t="str">
        <f>IF(ISNUMBER('2001 First Quarter'!D4),"X","")</f>
        <v>X</v>
      </c>
      <c r="C6" s="26" t="str">
        <f>IF(ISNUMBER('2001 Second Quarter'!D4),"X","")</f>
        <v>X</v>
      </c>
      <c r="D6" s="26" t="str">
        <f>IF(ISNUMBER('2001 Third Quarter'!D4),"X","")</f>
        <v>X</v>
      </c>
      <c r="E6" s="103" t="str">
        <f>IF(ISNUMBER('2001 Fourth Quarter'!D4),"X","")</f>
        <v>X</v>
      </c>
      <c r="F6" s="108" t="str">
        <f>IF(ISNUMBER('2002 First Quarter'!D4),"X","")</f>
        <v>X</v>
      </c>
    </row>
    <row r="7" spans="1:6" ht="15.75">
      <c r="A7" s="27" t="s">
        <v>163</v>
      </c>
      <c r="B7" s="26" t="str">
        <f>IF(ISNUMBER('2001 First Quarter'!D5),"X","")</f>
        <v>X</v>
      </c>
      <c r="C7" s="26" t="str">
        <f>IF(ISNUMBER('2001 Second Quarter'!D5),"X","")</f>
        <v>X</v>
      </c>
      <c r="D7" s="26" t="str">
        <f>IF(ISNUMBER('2001 Third Quarter'!D5),"X","")</f>
        <v>X</v>
      </c>
      <c r="E7" s="103" t="str">
        <f>IF(ISNUMBER('2001 Fourth Quarter'!D5),"X","")</f>
        <v>X</v>
      </c>
      <c r="F7" s="108">
        <f>IF(ISNUMBER('2002 First Quarter'!D22),"X","")</f>
      </c>
    </row>
    <row r="8" spans="1:6" ht="15.75">
      <c r="A8" s="27" t="s">
        <v>132</v>
      </c>
      <c r="B8" s="26" t="str">
        <f>IF(ISNUMBER('2001 First Quarter'!D6),"X","")</f>
        <v>X</v>
      </c>
      <c r="C8" s="26" t="str">
        <f>IF(ISNUMBER('2001 Second Quarter'!D6),"X","")</f>
        <v>X</v>
      </c>
      <c r="D8" s="26">
        <f>IF(ISNUMBER('2001 Third Quarter'!D6),"X","")</f>
      </c>
      <c r="E8" s="103" t="str">
        <f>IF(ISNUMBER('2001 Fourth Quarter'!D6),"X","")</f>
        <v>X</v>
      </c>
      <c r="F8" s="108" t="str">
        <f>IF(ISNUMBER('2002 First Quarter'!D5),"X","")</f>
        <v>X</v>
      </c>
    </row>
    <row r="9" spans="1:6" ht="15.75">
      <c r="A9" s="27" t="s">
        <v>186</v>
      </c>
      <c r="B9" s="26">
        <f>IF(ISNUMBER('2001 First Quarter'!D7),"X","")</f>
      </c>
      <c r="C9" s="26">
        <f>IF(ISNUMBER('2001 Second Quarter'!D7),"X","")</f>
      </c>
      <c r="D9" s="26">
        <f>IF(ISNUMBER('2001 Third Quarter'!D7),"X","")</f>
      </c>
      <c r="E9" s="103">
        <f>IF(ISNUMBER('2001 Fourth Quarter'!D7),"X","")</f>
      </c>
      <c r="F9" s="108" t="str">
        <f>IF(ISNUMBER('2002 First Quarter'!D6),"X","")</f>
        <v>X</v>
      </c>
    </row>
    <row r="10" spans="1:6" ht="15.75">
      <c r="A10" s="27" t="s">
        <v>184</v>
      </c>
      <c r="B10" s="26">
        <f>IF(ISNUMBER('2001 First Quarter'!D8),"X","")</f>
      </c>
      <c r="C10" s="26" t="str">
        <f>IF(ISNUMBER('2001 Second Quarter'!D8),"X","")</f>
        <v>X</v>
      </c>
      <c r="D10" s="26" t="str">
        <f>IF(ISNUMBER('2001 Third Quarter'!D8),"X","")</f>
        <v>X</v>
      </c>
      <c r="E10" s="103" t="str">
        <f>IF(ISNUMBER('2001 Fourth Quarter'!D8),"X","")</f>
        <v>X</v>
      </c>
      <c r="F10" s="108" t="str">
        <f>IF(ISNUMBER('2002 First Quarter'!D7),"X","")</f>
        <v>X</v>
      </c>
    </row>
    <row r="11" spans="1:6" ht="15.75">
      <c r="A11" s="27" t="s">
        <v>187</v>
      </c>
      <c r="B11" s="26">
        <f>IF(ISNUMBER('2001 First Quarter'!D9),"X","")</f>
      </c>
      <c r="C11" s="26">
        <f>IF(ISNUMBER('2001 Second Quarter'!D9),"X","")</f>
      </c>
      <c r="D11" s="26">
        <f>IF(ISNUMBER('2001 Third Quarter'!D9),"X","")</f>
      </c>
      <c r="E11" s="103">
        <f>IF(ISNUMBER('2001 Fourth Quarter'!D9),"X","")</f>
      </c>
      <c r="F11" s="108">
        <f>IF(ISNUMBER('2002 First Quarter'!D8),"X","")</f>
      </c>
    </row>
    <row r="12" spans="1:6" ht="26.25">
      <c r="A12" s="27" t="s">
        <v>133</v>
      </c>
      <c r="B12" s="26" t="str">
        <f>IF(ISNUMBER('2001 First Quarter'!D10),"X","")</f>
        <v>X</v>
      </c>
      <c r="C12" s="26" t="str">
        <f>IF(ISNUMBER('2001 Second Quarter'!D10),"X","")</f>
        <v>X</v>
      </c>
      <c r="D12" s="26" t="str">
        <f>IF(ISNUMBER('2001 Third Quarter'!D10),"X","")</f>
        <v>X</v>
      </c>
      <c r="E12" s="103" t="str">
        <f>IF(ISNUMBER('2001 Fourth Quarter'!D10),"X","")</f>
        <v>X</v>
      </c>
      <c r="F12" s="122"/>
    </row>
    <row r="13" spans="1:6" ht="15.75">
      <c r="A13" s="27" t="s">
        <v>150</v>
      </c>
      <c r="B13" s="26" t="str">
        <f>IF(ISNUMBER('2001 First Quarter'!D11),"X","")</f>
        <v>X</v>
      </c>
      <c r="C13" s="26" t="str">
        <f>IF(ISNUMBER('2001 Second Quarter'!D11),"X","")</f>
        <v>X</v>
      </c>
      <c r="D13" s="26">
        <f>IF(ISNUMBER('2001 Third Quarter'!D11),"X","")</f>
      </c>
      <c r="E13" s="103">
        <f>IF(ISNUMBER('2001 Fourth Quarter'!D11),"X","")</f>
      </c>
      <c r="F13" s="108">
        <f>IF(ISNUMBER('2002 First Quarter'!D9),"X","")</f>
      </c>
    </row>
    <row r="14" spans="1:6" ht="15.75">
      <c r="A14" s="27" t="s">
        <v>151</v>
      </c>
      <c r="B14" s="26" t="str">
        <f>IF(ISNUMBER('2001 First Quarter'!D12),"X","")</f>
        <v>X</v>
      </c>
      <c r="C14" s="26" t="str">
        <f>IF(ISNUMBER('2001 Second Quarter'!D12),"X","")</f>
        <v>X</v>
      </c>
      <c r="D14" s="26" t="str">
        <f>IF(ISNUMBER('2001 Third Quarter'!D12),"X","")</f>
        <v>X</v>
      </c>
      <c r="E14" s="103" t="str">
        <f>IF(ISNUMBER('2001 Fourth Quarter'!D12),"X","")</f>
        <v>X</v>
      </c>
      <c r="F14" s="108" t="str">
        <f>IF(ISNUMBER('2002 First Quarter'!D10),"X","")</f>
        <v>X</v>
      </c>
    </row>
    <row r="15" spans="1:6" ht="15.75">
      <c r="A15" s="27" t="s">
        <v>135</v>
      </c>
      <c r="B15" s="26" t="str">
        <f>IF(ISNUMBER('2001 First Quarter'!D13),"X","")</f>
        <v>X</v>
      </c>
      <c r="C15" s="26" t="str">
        <f>IF(ISNUMBER('2001 Second Quarter'!D13),"X","")</f>
        <v>X</v>
      </c>
      <c r="D15" s="26">
        <f>IF(ISNUMBER('2001 Third Quarter'!D13),"X","")</f>
      </c>
      <c r="E15" s="103">
        <f>IF(ISNUMBER('2001 Fourth Quarter'!D13),"X","")</f>
      </c>
      <c r="F15" s="108">
        <f>IF(ISNUMBER('2002 First Quarter'!D11),"X","")</f>
      </c>
    </row>
    <row r="16" spans="1:6" ht="15.75">
      <c r="A16" s="27" t="s">
        <v>127</v>
      </c>
      <c r="B16" s="26" t="str">
        <f>IF(ISNUMBER('2001 First Quarter'!D14),"X","")</f>
        <v>X</v>
      </c>
      <c r="C16" s="26" t="str">
        <f>IF(ISNUMBER('2001 Second Quarter'!D14),"X","")</f>
        <v>X</v>
      </c>
      <c r="D16" s="26" t="str">
        <f>IF(ISNUMBER('2001 Third Quarter'!D14),"X","")</f>
        <v>X</v>
      </c>
      <c r="E16" s="103" t="str">
        <f>IF(ISNUMBER('2001 Fourth Quarter'!D14),"X","")</f>
        <v>X</v>
      </c>
      <c r="F16" s="108" t="str">
        <f>IF(ISNUMBER('2002 First Quarter'!D12),"X","")</f>
        <v>X</v>
      </c>
    </row>
    <row r="17" spans="1:6" ht="26.25">
      <c r="A17" s="27" t="s">
        <v>74</v>
      </c>
      <c r="B17" s="26" t="str">
        <f>IF(ISNUMBER('2001 First Quarter'!D15),"X","")</f>
        <v>X</v>
      </c>
      <c r="C17" s="26">
        <f>IF(ISNUMBER('2001 Second Quarter'!D15),"X","")</f>
      </c>
      <c r="D17" s="100">
        <f>IF(ISNUMBER('2001 Third Quarter'!D15),"X","")</f>
      </c>
      <c r="E17" s="104">
        <f>IF(ISNUMBER('2001 Fourth Quarter'!D15),"X","")</f>
      </c>
      <c r="F17" s="122"/>
    </row>
    <row r="18" spans="1:6" ht="15.75">
      <c r="A18" s="27" t="s">
        <v>185</v>
      </c>
      <c r="B18" s="26">
        <f>IF(ISNUMBER('2001 First Quarter'!D16),"X","")</f>
      </c>
      <c r="C18" s="26" t="str">
        <f>IF(ISNUMBER('2001 Second Quarter'!D16),"X","")</f>
        <v>X</v>
      </c>
      <c r="D18" s="26">
        <f>IF(ISNUMBER('2001 Third Quarter'!D16),"X","")</f>
      </c>
      <c r="E18" s="103">
        <f>IF(ISNUMBER('2001 Fourth Quarter'!D16),"X","")</f>
      </c>
      <c r="F18" s="108">
        <f>IF(ISNUMBER('2002 First Quarter'!D13),"X","")</f>
      </c>
    </row>
    <row r="19" spans="1:6" ht="15.75">
      <c r="A19" s="27" t="s">
        <v>162</v>
      </c>
      <c r="B19" s="26">
        <f>IF(ISNUMBER('2001 First Quarter'!D17),"X","")</f>
      </c>
      <c r="C19" s="26">
        <f>IF(ISNUMBER('2001 Second Quarter'!D17),"X","")</f>
      </c>
      <c r="D19" s="26">
        <f>IF(ISNUMBER('2001 Third Quarter'!D17),"X","")</f>
      </c>
      <c r="E19" s="103">
        <f>IF(ISNUMBER('2001 Fourth Quarter'!D17),"X","")</f>
      </c>
      <c r="F19" s="108" t="str">
        <f>IF(ISNUMBER('2002 First Quarter'!D14),"X","")</f>
        <v>X</v>
      </c>
    </row>
    <row r="20" spans="1:6" ht="15.75">
      <c r="A20" s="27" t="s">
        <v>141</v>
      </c>
      <c r="B20" s="26" t="str">
        <f>IF(ISNUMBER('2001 First Quarter'!D18),"X","")</f>
        <v>X</v>
      </c>
      <c r="C20" s="26" t="str">
        <f>IF(ISNUMBER('2001 Second Quarter'!D18),"X","")</f>
        <v>X</v>
      </c>
      <c r="D20" s="26" t="str">
        <f>IF(ISNUMBER('2001 Third Quarter'!D18),"X","")</f>
        <v>X</v>
      </c>
      <c r="E20" s="103" t="str">
        <f>IF(ISNUMBER('2001 Fourth Quarter'!D18),"X","")</f>
        <v>X</v>
      </c>
      <c r="F20" s="108" t="str">
        <f>IF(ISNUMBER('2002 First Quarter'!D15),"X","")</f>
        <v>X</v>
      </c>
    </row>
    <row r="21" spans="1:6" ht="15.75">
      <c r="A21" s="27" t="s">
        <v>142</v>
      </c>
      <c r="B21" s="26" t="str">
        <f>IF(ISNUMBER('2001 First Quarter'!D19),"X","")</f>
        <v>X</v>
      </c>
      <c r="C21" s="26" t="str">
        <f>IF(ISNUMBER('2001 Second Quarter'!D19),"X","")</f>
        <v>X</v>
      </c>
      <c r="D21" s="26" t="str">
        <f>IF(ISNUMBER('2001 Third Quarter'!D19),"X","")</f>
        <v>X</v>
      </c>
      <c r="E21" s="103" t="str">
        <f>IF(ISNUMBER('2001 Fourth Quarter'!D19),"X","")</f>
        <v>X</v>
      </c>
      <c r="F21" s="108" t="str">
        <f>IF(ISNUMBER('2002 First Quarter'!D16),"X","")</f>
        <v>X</v>
      </c>
    </row>
    <row r="22" spans="1:6" ht="15.75">
      <c r="A22" s="27" t="s">
        <v>129</v>
      </c>
      <c r="B22" s="26" t="str">
        <f>IF(ISNUMBER('2001 First Quarter'!D20),"X","")</f>
        <v>X</v>
      </c>
      <c r="C22" s="26" t="str">
        <f>IF(ISNUMBER('2001 Second Quarter'!D20),"X","")</f>
        <v>X</v>
      </c>
      <c r="D22" s="26" t="str">
        <f>IF(ISNUMBER('2001 Third Quarter'!D20),"X","")</f>
        <v>X</v>
      </c>
      <c r="E22" s="103" t="str">
        <f>IF(ISNUMBER('2001 Fourth Quarter'!D20),"X","")</f>
        <v>X</v>
      </c>
      <c r="F22" s="108" t="str">
        <f>IF(ISNUMBER('2002 First Quarter'!D17),"X","")</f>
        <v>X</v>
      </c>
    </row>
    <row r="23" spans="1:6" ht="15.75">
      <c r="A23" s="27" t="s">
        <v>149</v>
      </c>
      <c r="B23" s="26" t="str">
        <f>IF(ISNUMBER('2001 First Quarter'!D21),"X","")</f>
        <v>X</v>
      </c>
      <c r="C23" s="26" t="str">
        <f>IF(ISNUMBER('2001 Second Quarter'!D21),"X","")</f>
        <v>X</v>
      </c>
      <c r="D23" s="26">
        <f>IF(ISNUMBER('2001 Third Quarter'!D21),"X","")</f>
      </c>
      <c r="E23" s="103" t="str">
        <f>IF(ISNUMBER('2001 Fourth Quarter'!D21),"X","")</f>
        <v>X</v>
      </c>
      <c r="F23" s="108" t="str">
        <f>IF(ISNUMBER('2002 First Quarter'!D18),"X","")</f>
        <v>X</v>
      </c>
    </row>
    <row r="24" spans="1:6" ht="15.75">
      <c r="A24" s="27" t="s">
        <v>130</v>
      </c>
      <c r="B24" s="26" t="str">
        <f>IF(ISNUMBER('2001 First Quarter'!D22),"X","")</f>
        <v>X</v>
      </c>
      <c r="C24" s="26" t="str">
        <f>IF(ISNUMBER('2001 Second Quarter'!D22),"X","")</f>
        <v>X</v>
      </c>
      <c r="D24" s="26" t="str">
        <f>IF(ISNUMBER('2001 Third Quarter'!D22),"X","")</f>
        <v>X</v>
      </c>
      <c r="E24" s="103" t="str">
        <f>IF(ISNUMBER('2001 Fourth Quarter'!D22),"X","")</f>
        <v>X</v>
      </c>
      <c r="F24" s="108">
        <f>IF(ISNUMBER('2002 First Quarter'!D19),"X","")</f>
      </c>
    </row>
    <row r="25" spans="1:6" ht="15.75">
      <c r="A25" s="27" t="s">
        <v>147</v>
      </c>
      <c r="B25" s="26" t="str">
        <f>IF(ISNUMBER('2001 First Quarter'!D23),"X","")</f>
        <v>X</v>
      </c>
      <c r="C25" s="26" t="str">
        <f>IF(ISNUMBER('2001 Second Quarter'!D23),"X","")</f>
        <v>X</v>
      </c>
      <c r="D25" s="26" t="str">
        <f>IF(ISNUMBER('2001 Third Quarter'!D23),"X","")</f>
        <v>X</v>
      </c>
      <c r="E25" s="103" t="str">
        <f>IF(ISNUMBER('2001 Fourth Quarter'!D23),"X","")</f>
        <v>X</v>
      </c>
      <c r="F25" s="108" t="str">
        <f>IF(ISNUMBER('2002 First Quarter'!D20),"X","")</f>
        <v>X</v>
      </c>
    </row>
    <row r="26" spans="1:6" ht="15.75">
      <c r="A26" s="27" t="s">
        <v>140</v>
      </c>
      <c r="B26" s="26" t="str">
        <f>IF(ISNUMBER('2001 First Quarter'!D24),"X","")</f>
        <v>X</v>
      </c>
      <c r="C26" s="26" t="str">
        <f>IF(ISNUMBER('2001 Second Quarter'!D24),"X","")</f>
        <v>X</v>
      </c>
      <c r="D26" s="26" t="str">
        <f>IF(ISNUMBER('2001 Third Quarter'!D24),"X","")</f>
        <v>X</v>
      </c>
      <c r="E26" s="103" t="str">
        <f>IF(ISNUMBER('2001 Fourth Quarter'!D24),"X","")</f>
        <v>X</v>
      </c>
      <c r="F26" s="108" t="str">
        <f>IF(ISNUMBER('2002 First Quarter'!D21),"X","")</f>
        <v>X</v>
      </c>
    </row>
    <row r="27" spans="1:6" ht="15.75">
      <c r="A27" s="27" t="s">
        <v>134</v>
      </c>
      <c r="B27" s="26" t="str">
        <f>IF(ISNUMBER('2001 First Quarter'!D25),"X","")</f>
        <v>X</v>
      </c>
      <c r="C27" s="26" t="str">
        <f>IF(ISNUMBER('2001 Second Quarter'!D25),"X","")</f>
        <v>X</v>
      </c>
      <c r="D27" s="26" t="str">
        <f>IF(ISNUMBER('2001 Third Quarter'!D25),"X","")</f>
        <v>X</v>
      </c>
      <c r="E27" s="103" t="str">
        <f>IF(ISNUMBER('2001 Fourth Quarter'!D25),"X","")</f>
        <v>X</v>
      </c>
      <c r="F27" s="108" t="str">
        <f>IF(ISNUMBER('2002 First Quarter'!D23),"X","")</f>
        <v>X</v>
      </c>
    </row>
    <row r="28" spans="1:6" ht="15.75">
      <c r="A28" s="27" t="s">
        <v>192</v>
      </c>
      <c r="B28" s="26" t="str">
        <f>IF(ISNUMBER('2001 First Quarter'!D26),"X","")</f>
        <v>X</v>
      </c>
      <c r="C28" s="26" t="str">
        <f>IF(ISNUMBER('2001 Second Quarter'!D26),"X","")</f>
        <v>X</v>
      </c>
      <c r="D28" s="26" t="str">
        <f>IF(ISNUMBER('2001 Third Quarter'!D26),"X","")</f>
        <v>X</v>
      </c>
      <c r="E28" s="103" t="str">
        <f>IF(ISNUMBER('2001 Fourth Quarter'!D26),"X","")</f>
        <v>X</v>
      </c>
      <c r="F28" s="108" t="str">
        <f>IF(ISNUMBER('2002 First Quarter'!D24),"X","")</f>
        <v>X</v>
      </c>
    </row>
    <row r="29" spans="1:6" ht="15.75">
      <c r="A29" s="27" t="s">
        <v>189</v>
      </c>
      <c r="B29" s="26">
        <f>IF(ISNUMBER('2001 First Quarter'!D27),"X","")</f>
      </c>
      <c r="C29" s="26">
        <f>IF(ISNUMBER('2001 Second Quarter'!D27),"X","")</f>
      </c>
      <c r="D29" s="26">
        <f>IF(ISNUMBER('2001 Third Quarter'!D27),"X","")</f>
      </c>
      <c r="E29" s="103">
        <f>IF(ISNUMBER('2001 Fourth Quarter'!D27),"X","")</f>
      </c>
      <c r="F29" s="108">
        <f>IF(ISNUMBER('2002 First Quarter'!D25),"X","")</f>
      </c>
    </row>
    <row r="30" spans="1:6" ht="15.75">
      <c r="A30" s="27" t="s">
        <v>190</v>
      </c>
      <c r="B30" s="26" t="str">
        <f>IF(ISNUMBER('2001 First Quarter'!D28),"X","")</f>
        <v>X</v>
      </c>
      <c r="C30" s="26" t="str">
        <f>IF(ISNUMBER('2001 Second Quarter'!D28),"X","")</f>
        <v>X</v>
      </c>
      <c r="D30" s="26" t="str">
        <f>IF(ISNUMBER('2001 Third Quarter'!D28),"X","")</f>
        <v>X</v>
      </c>
      <c r="E30" s="103" t="str">
        <f>IF(ISNUMBER('2001 Fourth Quarter'!D28),"X","")</f>
        <v>X</v>
      </c>
      <c r="F30" s="108" t="str">
        <f>IF(ISNUMBER('2002 First Quarter'!D26),"X","")</f>
        <v>X</v>
      </c>
    </row>
    <row r="31" spans="1:6" ht="15.75">
      <c r="A31" s="27" t="s">
        <v>197</v>
      </c>
      <c r="B31" s="26" t="str">
        <f>IF(ISNUMBER('2001 First Quarter'!D29),"X","")</f>
        <v>X</v>
      </c>
      <c r="C31" s="26" t="str">
        <f>IF(ISNUMBER('2001 Second Quarter'!D29),"X","")</f>
        <v>X</v>
      </c>
      <c r="D31" s="26" t="str">
        <f>IF(ISNUMBER('2001 Third Quarter'!D29),"X","")</f>
        <v>X</v>
      </c>
      <c r="E31" s="103" t="str">
        <f>IF(ISNUMBER('2001 Fourth Quarter'!D29),"X","")</f>
        <v>X</v>
      </c>
      <c r="F31" s="108" t="str">
        <f>IF(ISNUMBER('2002 First Quarter'!D27),"X","")</f>
        <v>X</v>
      </c>
    </row>
    <row r="32" spans="1:6" ht="15.75">
      <c r="A32" s="27" t="s">
        <v>161</v>
      </c>
      <c r="B32" s="26">
        <f>IF(ISNUMBER('2001 First Quarter'!D30),"X","")</f>
      </c>
      <c r="C32" s="26">
        <f>IF(ISNUMBER('2001 Second Quarter'!D30),"X","")</f>
      </c>
      <c r="D32" s="26">
        <f>IF(ISNUMBER('2001 Third Quarter'!D30),"X","")</f>
      </c>
      <c r="E32" s="103">
        <f>IF(ISNUMBER('2001 Fourth Quarter'!D30),"X","")</f>
      </c>
      <c r="F32" s="108">
        <f>IF(ISNUMBER('2002 First Quarter'!D28),"X","")</f>
      </c>
    </row>
    <row r="33" spans="1:6" ht="16.5" thickBot="1">
      <c r="A33" s="111" t="s">
        <v>131</v>
      </c>
      <c r="B33" s="112" t="str">
        <f>IF(ISNUMBER('2001 First Quarter'!D31),"X","")</f>
        <v>X</v>
      </c>
      <c r="C33" s="112" t="str">
        <f>IF(ISNUMBER('2001 Second Quarter'!D31),"X","")</f>
        <v>X</v>
      </c>
      <c r="D33" s="112" t="str">
        <f>IF(ISNUMBER('2001 Third Quarter'!D31),"X","")</f>
        <v>X</v>
      </c>
      <c r="E33" s="113" t="str">
        <f>IF(ISNUMBER('2001 Fourth Quarter'!D31),"X","")</f>
        <v>X</v>
      </c>
      <c r="F33" s="108" t="str">
        <f>IF(ISNUMBER('2002 First Quarter'!D29),"X","")</f>
        <v>X</v>
      </c>
    </row>
    <row r="34" spans="1:6" ht="16.5" thickBot="1">
      <c r="A34" s="118" t="s">
        <v>169</v>
      </c>
      <c r="B34" s="119">
        <f>COUNTIF(B5:B33,"X")</f>
        <v>22</v>
      </c>
      <c r="C34" s="119">
        <f>COUNTIF(C5:C33,"X")</f>
        <v>23</v>
      </c>
      <c r="D34" s="119">
        <f>COUNTIF(D5:D33,"X")</f>
        <v>17</v>
      </c>
      <c r="E34" s="120">
        <f>COUNTIF(E5:E33,"X")</f>
        <v>19</v>
      </c>
      <c r="F34" s="121">
        <f>COUNTIF(F5:F33,"X")</f>
        <v>18</v>
      </c>
    </row>
    <row r="35" spans="1:6" ht="15.75">
      <c r="A35" s="114" t="s">
        <v>166</v>
      </c>
      <c r="B35" s="115">
        <f>'2001 First Quarter'!B34</f>
        <v>29</v>
      </c>
      <c r="C35" s="115">
        <f>'2001 Second Quarter'!B35</f>
        <v>29</v>
      </c>
      <c r="D35" s="115">
        <f>'2001 Third Quarter'!B35</f>
        <v>28</v>
      </c>
      <c r="E35" s="116">
        <f>'2001 Fourth Quarter'!B35</f>
        <v>28</v>
      </c>
      <c r="F35" s="117">
        <f>'2002 First Quarter'!B33</f>
        <v>27</v>
      </c>
    </row>
    <row r="36" spans="1:6" ht="16.5" thickBot="1">
      <c r="A36" s="28" t="s">
        <v>170</v>
      </c>
      <c r="B36" s="29">
        <f>B34/B35</f>
        <v>0.7586206896551724</v>
      </c>
      <c r="C36" s="29">
        <f>C34/C35</f>
        <v>0.7931034482758621</v>
      </c>
      <c r="D36" s="29">
        <f>D34/D35</f>
        <v>0.6071428571428571</v>
      </c>
      <c r="E36" s="105">
        <f>E34/E35</f>
        <v>0.6785714285714286</v>
      </c>
      <c r="F36" s="109">
        <f>F34/F35</f>
        <v>0.6666666666666666</v>
      </c>
    </row>
    <row r="37" ht="12.75">
      <c r="A37" s="1"/>
    </row>
  </sheetData>
  <mergeCells count="3">
    <mergeCell ref="A1:E1"/>
    <mergeCell ref="A3:E3"/>
    <mergeCell ref="A2:E2"/>
  </mergeCells>
  <hyperlinks>
    <hyperlink ref="A3:E3" r:id="rId1" display="http://www.unols.org/safetyrept.html"/>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dc:creator>
  <cp:keywords/>
  <dc:description/>
  <cp:lastModifiedBy>Kate</cp:lastModifiedBy>
  <cp:lastPrinted>2002-04-10T19:00:55Z</cp:lastPrinted>
  <dcterms:created xsi:type="dcterms:W3CDTF">2001-04-05T20:35:26Z</dcterms:created>
  <dcterms:modified xsi:type="dcterms:W3CDTF">2006-04-28T17:16:41Z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